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queryTables/queryTable2.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queryTables/queryTable7.xml" ContentType="application/vnd.openxmlformats-officedocument.spreadsheetml.queryTable+xml"/>
  <Override PartName="/xl/calcChain.xml" ContentType="application/vnd.openxmlformats-officedocument.spreadsheetml.calcChain+xml"/>
  <Override PartName="/xl/sharedStrings.xml" ContentType="application/vnd.openxmlformats-officedocument.spreadsheetml.sharedStrings+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4490" windowHeight="13425" tabRatio="874"/>
  </bookViews>
  <sheets>
    <sheet name="REKAPITULACIJA-SKUPNO" sheetId="17" r:id="rId1"/>
    <sheet name="REKAPITULACIJA-ZUNANJA URED." sheetId="1" r:id="rId2"/>
    <sheet name="1. PREDDELA" sheetId="2" r:id="rId3"/>
    <sheet name="2. ZEMELJSKA DELA" sheetId="4" r:id="rId4"/>
    <sheet name="3. VOZIŠČNE KONSTRUKCIJE" sheetId="5" r:id="rId5"/>
    <sheet name="4. ODVODNJAVANJE" sheetId="6" r:id="rId6"/>
    <sheet name="5. GRADBENA IN OBRTNIŠKA DELA" sheetId="7" r:id="rId7"/>
    <sheet name="6. OPREMA CEST" sheetId="8" r:id="rId8"/>
    <sheet name="7. TUJE STORITVE" sheetId="9" r:id="rId9"/>
    <sheet name="JAVNA RAZSVETLJAVA" sheetId="11" r:id="rId10"/>
    <sheet name="ELEKTRO - REKAPITULACIJA" sheetId="15" r:id="rId11"/>
    <sheet name="ELEKTRO - PRIKLJUČNI VOD" sheetId="13" r:id="rId12"/>
    <sheet name="ELEKTRO - RAZVOD NN INSTALACIJ" sheetId="14" r:id="rId13"/>
  </sheets>
  <definedNames>
    <definedName name="_1.1_Geodetska_dela">'1. PREDDELA'!$B$6</definedName>
    <definedName name="_1.2_Čiščenje_terena">'1. PREDDELA'!$B$11</definedName>
    <definedName name="_1.3_Ostala_preddela">'1. PREDDELA'!$B$41</definedName>
    <definedName name="_1.4_Predhodna_dela" localSheetId="0">'1. PREDDELA'!#REF!</definedName>
    <definedName name="_1.4_Predhodna_dela">'1. PREDDELA'!#REF!</definedName>
    <definedName name="_1.5_Geotehnika_predorov" localSheetId="0">'1. PREDDELA'!#REF!</definedName>
    <definedName name="_1.5_Geotehnika_predorov">'1. PREDDELA'!#REF!</definedName>
    <definedName name="_1_preddela_1" localSheetId="2">'1. PREDDELA'!$B$2:$F$48</definedName>
    <definedName name="_1_preddela_1" localSheetId="3">'2. ZEMELJSKA DELA'!$B$2:$F$42</definedName>
    <definedName name="_1_preddela_1" localSheetId="4">'3. VOZIŠČNE KONSTRUKCIJE'!$B$2:$F$51</definedName>
    <definedName name="_1_preddela_1" localSheetId="5">'4. ODVODNJAVANJE'!$B$2:$F$20</definedName>
    <definedName name="_1_preddela_1" localSheetId="6">'5. GRADBENA IN OBRTNIŠKA DELA'!$B$2:$F$24</definedName>
    <definedName name="_1_preddela_1" localSheetId="7">'6. OPREMA CEST'!$B$2:$F$26</definedName>
    <definedName name="_1_preddela_1" localSheetId="8">'7. TUJE STORITVE'!$B$2:$F$16</definedName>
    <definedName name="_2.1_Izkopi">'2. ZEMELJSKA DELA'!$B$6</definedName>
    <definedName name="_2.2_Planum_tal">'2. ZEMELJSKA DELA'!$B$12</definedName>
    <definedName name="_2.3_ločilne_drenažne_filterske_plasti">'2. ZEMELJSKA DELA'!$B$16</definedName>
    <definedName name="_2.4_Nasipi_zasipi_posteljica">'2. ZEMELJSKA DELA'!$B$20</definedName>
    <definedName name="_2.5_Brežine_zelenice">'2. ZEMELJSKA DELA'!$B$24</definedName>
    <definedName name="_2.6_Armiranje_zemljin" localSheetId="0">'2. ZEMELJSKA DELA'!#REF!</definedName>
    <definedName name="_2.6_Armiranje_zemljin">'2. ZEMELJSKA DELA'!#REF!</definedName>
    <definedName name="_2.7_Koli_vodnjaki" localSheetId="0">'2. ZEMELJSKA DELA'!#REF!</definedName>
    <definedName name="_2.7_Koli_vodnjaki">'2. ZEMELJSKA DELA'!#REF!</definedName>
    <definedName name="_2.8_Zagatne_stene" localSheetId="0">'2. ZEMELJSKA DELA'!#REF!</definedName>
    <definedName name="_2.8_Zagatne_stene">'2. ZEMELJSKA DELA'!#REF!</definedName>
    <definedName name="_2.9_prevozi_razprostiranje_materiala">'2. ZEMELJSKA DELA'!$B$38</definedName>
    <definedName name="_3.1_Nosilne_plasti">'3. VOZIŠČNE KONSTRUKCIJE'!$B$6</definedName>
    <definedName name="_3.2_Obrabne_plasti">'3. VOZIŠČNE KONSTRUKCIJE'!$B$16</definedName>
    <definedName name="_3.3_Vezane_nosilne_in_obrabne_plasti">'3. VOZIŠČNE KONSTRUKCIJE'!$B$29</definedName>
    <definedName name="_3.4_Tlakovane_obrabne_plasti">'3. VOZIŠČNE KONSTRUKCIJE'!$B$33</definedName>
    <definedName name="_3.5_Robni_elementi_vozišč">'3. VOZIŠČNE KONSTRUKCIJE'!$B$39</definedName>
    <definedName name="_4.1_Površinsko_odvodnjavanje">'4. ODVODNJAVANJE'!$B$6</definedName>
    <definedName name="_4.2_Drenaže" localSheetId="0">'4. ODVODNJAVANJE'!#REF!</definedName>
    <definedName name="_4.2_Drenaže">'4. ODVODNJAVANJE'!#REF!</definedName>
    <definedName name="_4.3_Kanalizacija" localSheetId="0">'4. ODVODNJAVANJE'!#REF!</definedName>
    <definedName name="_4.3_Kanalizacija">'4. ODVODNJAVANJE'!#REF!</definedName>
    <definedName name="_4.4_Jaški">'4. ODVODNJAVANJE'!$B$14</definedName>
    <definedName name="_4.5_Prepusti" localSheetId="0">'4. ODVODNJAVANJE'!#REF!</definedName>
    <definedName name="_4.5_Prepusti">'4. ODVODNJAVANJE'!#REF!</definedName>
    <definedName name="_4.6_Izviri_ponikovalnice" localSheetId="0">'4. ODVODNJAVANJE'!#REF!</definedName>
    <definedName name="_4.6_Izviri_ponikovalnice">'4. ODVODNJAVANJE'!#REF!</definedName>
    <definedName name="_5.1_Tesarska_dela" localSheetId="0">'5. GRADBENA IN OBRTNIŠKA DELA'!#REF!</definedName>
    <definedName name="_5.1_Tesarska_dela">'5. GRADBENA IN OBRTNIŠKA DELA'!#REF!</definedName>
    <definedName name="_5.2_Dela_z_jeklom" localSheetId="0">'5. GRADBENA IN OBRTNIŠKA DELA'!#REF!</definedName>
    <definedName name="_5.2_Dela_z_jeklom">'5. GRADBENA IN OBRTNIŠKA DELA'!#REF!</definedName>
    <definedName name="_5.3_Dela_z_cementnim_betonom" localSheetId="0">'5. GRADBENA IN OBRTNIŠKA DELA'!#REF!</definedName>
    <definedName name="_5.3_Dela_z_cementnim_betonom">'5. GRADBENA IN OBRTNIŠKA DELA'!#REF!</definedName>
    <definedName name="_5.4_Zidarska_dela" localSheetId="0">'5. GRADBENA IN OBRTNIŠKA DELA'!#REF!</definedName>
    <definedName name="_5.4_Zidarska_dela">'5. GRADBENA IN OBRTNIŠKA DELA'!#REF!</definedName>
    <definedName name="_5.5_Popravila_objektov" localSheetId="0">'5. GRADBENA IN OBRTNIŠKA DELA'!#REF!</definedName>
    <definedName name="_5.5_Popravila_objektov">'5. GRADBENA IN OBRTNIŠKA DELA'!#REF!</definedName>
    <definedName name="_5.6_Sidranje" localSheetId="0">'5. GRADBENA IN OBRTNIŠKA DELA'!#REF!</definedName>
    <definedName name="_5.6_Sidranje">'5. GRADBENA IN OBRTNIŠKA DELA'!#REF!</definedName>
    <definedName name="_5.7_Injektiranje" localSheetId="0">'5. GRADBENA IN OBRTNIŠKA DELA'!#REF!</definedName>
    <definedName name="_5.7_Injektiranje">'5. GRADBENA IN OBRTNIŠKA DELA'!#REF!</definedName>
    <definedName name="_5.8_Ključavničarska_dela" localSheetId="0">'5. GRADBENA IN OBRTNIŠKA DELA'!#REF!</definedName>
    <definedName name="_5.8_Ključavničarska_dela">'5. GRADBENA IN OBRTNIŠKA DELA'!#REF!</definedName>
    <definedName name="_5.9_Zaščitna_dela" localSheetId="0">'5. GRADBENA IN OBRTNIŠKA DELA'!#REF!</definedName>
    <definedName name="_5.9_Zaščitna_dela">'5. GRADBENA IN OBRTNIŠKA DELA'!#REF!</definedName>
    <definedName name="_6.1_Pokončna_oprema_cest">'6. OPREMA CEST'!$B$6</definedName>
    <definedName name="_6.2_Označbe_na_voziščihž">'6. OPREMA CEST'!$B$17</definedName>
    <definedName name="_6.3_Oprema_za_vodenje_prometa" localSheetId="0">'6. OPREMA CEST'!#REF!</definedName>
    <definedName name="_6.3_Oprema_za_vodenje_prometa">'6. OPREMA CEST'!#REF!</definedName>
    <definedName name="_6.4_Oprema_za_zavarovanje_prometa">'6. OPREMA CEST'!$B$22</definedName>
    <definedName name="_6.5_Oprema_za_zimsko_službo" localSheetId="0">'6. OPREMA CEST'!#REF!</definedName>
    <definedName name="_6.5_Oprema_za_zimsko_službo">'6. OPREMA CEST'!#REF!</definedName>
    <definedName name="_6.6_Druga_prometna_oprema_cest" localSheetId="0">'6. OPREMA CEST'!#REF!</definedName>
    <definedName name="_6.6_Druga_prometna_oprema_cest">'6. OPREMA CEST'!#REF!</definedName>
    <definedName name="_7.2_Elektroenergetski_vodi" localSheetId="0">'7. TUJE STORITVE'!#REF!</definedName>
    <definedName name="_7.2_Elektroenergetski_vodi">'7. TUJE STORITVE'!#REF!</definedName>
    <definedName name="_7.3_Telekomunikacijske_naprave" localSheetId="0">'7. TUJE STORITVE'!#REF!</definedName>
    <definedName name="_7.3_Telekomunikacijske_naprave">'7. TUJE STORITVE'!#REF!</definedName>
    <definedName name="_7.4_klic_v_sili" localSheetId="0">'7. TUJE STORITVE'!#REF!</definedName>
    <definedName name="_7.4_klic_v_sili">'7. TUJE STORITVE'!#REF!</definedName>
    <definedName name="_7.5_Javna_razsvetljava" localSheetId="0">'7. TUJE STORITVE'!#REF!</definedName>
    <definedName name="_7.5_Javna_razsvetljava">'7. TUJE STORITVE'!#REF!</definedName>
    <definedName name="_7.6_vodovod">'7. TUJE STORITVE'!$B$6</definedName>
    <definedName name="_7.7_Plinovod" localSheetId="0">'7. TUJE STORITVE'!#REF!</definedName>
    <definedName name="_7.7_Plinovod">'7. TUJE STORITVE'!#REF!</definedName>
    <definedName name="_7.8_Železnica" localSheetId="0">'7. TUJE STORITVE'!#REF!</definedName>
    <definedName name="_7.8_Železnica">'7. TUJE STORITVE'!#REF!</definedName>
    <definedName name="_7.9_Preizkusi_nadzor_dokumentacija">'7. TUJE STORITVE'!$B$10</definedName>
    <definedName name="_xlnm._FilterDatabase" localSheetId="2" hidden="1">'1. PREDDELA'!$E$1:$G$48</definedName>
    <definedName name="_xlnm._FilterDatabase" localSheetId="3" hidden="1">'2. ZEMELJSKA DELA'!$E$1:$G$42</definedName>
    <definedName name="_xlnm._FilterDatabase" localSheetId="4" hidden="1">'3. VOZIŠČNE KONSTRUKCIJE'!$E$1:$G$51</definedName>
    <definedName name="_xlnm._FilterDatabase" localSheetId="5" hidden="1">'4. ODVODNJAVANJE'!$E$1:$G$20</definedName>
    <definedName name="_xlnm._FilterDatabase" localSheetId="6" hidden="1">'5. GRADBENA IN OBRTNIŠKA DELA'!$E$1:$G$24</definedName>
    <definedName name="_xlnm._FilterDatabase" localSheetId="7" hidden="1">'6. OPREMA CEST'!$E$1:$G$26</definedName>
    <definedName name="_xlnm._FilterDatabase" localSheetId="8" hidden="1">'7. TUJE STORITVE'!$E$1:$G$16</definedName>
    <definedName name="Čiščenje_terena_1.2">'1. PREDDELA'!$B$11</definedName>
    <definedName name="Geodetska_dela_1.1">'1. PREDDELA'!$B$6</definedName>
    <definedName name="iri_ponikovalnice" localSheetId="0">'4. ODVODNJAVANJE'!#REF!</definedName>
    <definedName name="iri_ponikovalnice">'4. ODVODNJAVANJE'!#REF!</definedName>
    <definedName name="Ostala_preddela_1.3">'1. PREDDELA'!$B$41</definedName>
    <definedName name="_xlnm.Print_Area" localSheetId="3">'2. ZEMELJSKA DELA'!$A$1:$G$42</definedName>
    <definedName name="_xlnm.Print_Area" localSheetId="5">'4. ODVODNJAVANJE'!$A$1:$G$20</definedName>
    <definedName name="_xlnm.Print_Area" localSheetId="8">'7. TUJE STORITVE'!$A$1:$G$16</definedName>
    <definedName name="_xlnm.Print_Area" localSheetId="0">'REKAPITULACIJA-SKUPNO'!$A$1:$I$37</definedName>
    <definedName name="_xlnm.Print_Area" localSheetId="1">'REKAPITULACIJA-ZUNANJA URED.'!$A$1:$I$43</definedName>
    <definedName name="Predhodna_dela_1.4" localSheetId="0">'1. PREDDELA'!#REF!</definedName>
    <definedName name="Predhodna_dela_1.4">'1. PREDDELA'!#REF!</definedName>
    <definedName name="_xlnm.Print_Titles" localSheetId="2">'1. PREDDELA'!$1:$3</definedName>
    <definedName name="_xlnm.Print_Titles" localSheetId="3">'2. ZEMELJSKA DELA'!$1:$3</definedName>
    <definedName name="_xlnm.Print_Titles" localSheetId="4">'3. VOZIŠČNE KONSTRUKCIJE'!$1:$3</definedName>
    <definedName name="_xlnm.Print_Titles" localSheetId="5">'4. ODVODNJAVANJE'!$1:$3</definedName>
    <definedName name="_xlnm.Print_Titles" localSheetId="6">'5. GRADBENA IN OBRTNIŠKA DELA'!$1:$3</definedName>
    <definedName name="_xlnm.Print_Titles" localSheetId="7">'6. OPREMA CEST'!$1:$3</definedName>
    <definedName name="_xlnm.Print_Titles" localSheetId="8">'7. TUJE STORITVE'!$1:$3</definedName>
    <definedName name="za_zavarovanje_prometa">'6. OPREMA CEST'!$B$22</definedName>
  </definedNames>
  <calcPr calcId="124519"/>
</workbook>
</file>

<file path=xl/calcChain.xml><?xml version="1.0" encoding="utf-8"?>
<calcChain xmlns="http://schemas.openxmlformats.org/spreadsheetml/2006/main">
  <c r="H31" i="1"/>
  <c r="H33"/>
  <c r="G32" i="7"/>
  <c r="G31"/>
  <c r="G30"/>
  <c r="G28" l="1"/>
  <c r="G35" i="4"/>
  <c r="G34"/>
  <c r="L65" i="14"/>
  <c r="L63"/>
  <c r="L61"/>
  <c r="L49"/>
  <c r="L47"/>
  <c r="L45"/>
  <c r="L51" s="1"/>
  <c r="L28"/>
  <c r="L26"/>
  <c r="L24"/>
  <c r="L22"/>
  <c r="L20"/>
  <c r="L18"/>
  <c r="L16"/>
  <c r="L14"/>
  <c r="L12"/>
  <c r="L10"/>
  <c r="L89" i="13"/>
  <c r="L75"/>
  <c r="L73"/>
  <c r="L71"/>
  <c r="L69"/>
  <c r="L59"/>
  <c r="L57"/>
  <c r="L55"/>
  <c r="L53"/>
  <c r="L51"/>
  <c r="L49"/>
  <c r="L38"/>
  <c r="L36"/>
  <c r="L34"/>
  <c r="L32"/>
  <c r="L30"/>
  <c r="L18"/>
  <c r="L16"/>
  <c r="L14"/>
  <c r="L12"/>
  <c r="L10"/>
  <c r="L8"/>
  <c r="F92" i="11"/>
  <c r="F91"/>
  <c r="F90"/>
  <c r="F89"/>
  <c r="F88"/>
  <c r="F21"/>
  <c r="F32"/>
  <c r="F48"/>
  <c r="F63"/>
  <c r="F78"/>
  <c r="F77"/>
  <c r="F76"/>
  <c r="F75"/>
  <c r="F74"/>
  <c r="F73"/>
  <c r="F72"/>
  <c r="F71"/>
  <c r="F70"/>
  <c r="F69"/>
  <c r="F68"/>
  <c r="F62"/>
  <c r="F61"/>
  <c r="F60"/>
  <c r="F59"/>
  <c r="F58"/>
  <c r="F57"/>
  <c r="F56"/>
  <c r="F55"/>
  <c r="F54"/>
  <c r="F53"/>
  <c r="F47"/>
  <c r="F46"/>
  <c r="F45"/>
  <c r="F44"/>
  <c r="F43"/>
  <c r="F42"/>
  <c r="F37"/>
  <c r="F38" s="1"/>
  <c r="F31"/>
  <c r="F30"/>
  <c r="F29"/>
  <c r="F28"/>
  <c r="F27"/>
  <c r="F26"/>
  <c r="F25"/>
  <c r="F24"/>
  <c r="F20"/>
  <c r="F19"/>
  <c r="F18"/>
  <c r="F17"/>
  <c r="F16"/>
  <c r="F15"/>
  <c r="F14"/>
  <c r="F13"/>
  <c r="F12"/>
  <c r="F11"/>
  <c r="F9"/>
  <c r="G55" i="7"/>
  <c r="G57" s="1"/>
  <c r="H29" i="1" s="1"/>
  <c r="H35" s="1"/>
  <c r="G47" i="7"/>
  <c r="G48"/>
  <c r="G49"/>
  <c r="G50"/>
  <c r="G51"/>
  <c r="G54"/>
  <c r="G56"/>
  <c r="G53"/>
  <c r="G44"/>
  <c r="G43"/>
  <c r="G42"/>
  <c r="G40"/>
  <c r="G38"/>
  <c r="G35"/>
  <c r="G34"/>
  <c r="G27"/>
  <c r="G36" i="4"/>
  <c r="G33"/>
  <c r="G32"/>
  <c r="E31"/>
  <c r="E30"/>
  <c r="G8" i="7"/>
  <c r="F79" i="11" l="1"/>
  <c r="F93" s="1"/>
  <c r="F94" s="1"/>
  <c r="H26" i="17" s="1"/>
  <c r="L32" i="14"/>
  <c r="L53"/>
  <c r="L30"/>
  <c r="L34" s="1"/>
  <c r="L40" i="13"/>
  <c r="L42" s="1"/>
  <c r="L61"/>
  <c r="L77"/>
  <c r="L79" s="1"/>
  <c r="L20"/>
  <c r="L22" s="1"/>
  <c r="E9" i="4"/>
  <c r="E8"/>
  <c r="L59" i="14" l="1"/>
  <c r="L69" s="1"/>
  <c r="F16" i="15" s="1"/>
  <c r="L87" i="13"/>
  <c r="L92" s="1"/>
  <c r="F14" i="15" s="1"/>
  <c r="G24" i="7"/>
  <c r="E8"/>
  <c r="G23"/>
  <c r="F19" i="15" l="1"/>
  <c r="H28" i="17" s="1"/>
  <c r="E19" i="5"/>
  <c r="E26" i="2" l="1"/>
  <c r="E7" i="7"/>
  <c r="G7" s="1"/>
  <c r="E5"/>
  <c r="G6"/>
  <c r="E6"/>
  <c r="E10" i="4" l="1"/>
  <c r="G12" i="7"/>
  <c r="E40" i="4" l="1"/>
  <c r="E10" i="5"/>
  <c r="E31"/>
  <c r="E14"/>
  <c r="E9"/>
  <c r="E22" i="4"/>
  <c r="E18"/>
  <c r="I27" i="5" l="1"/>
  <c r="E43" l="1"/>
  <c r="E45" s="1"/>
  <c r="E28" l="1"/>
  <c r="G24" i="8" l="1"/>
  <c r="G18" i="7"/>
  <c r="G49" i="5"/>
  <c r="G44"/>
  <c r="G17" i="2"/>
  <c r="G22" i="7"/>
  <c r="G21"/>
  <c r="G17"/>
  <c r="G20"/>
  <c r="G16"/>
  <c r="G15"/>
  <c r="G14"/>
  <c r="G13"/>
  <c r="G11"/>
  <c r="G19"/>
  <c r="G18" i="4"/>
  <c r="G8" i="9"/>
  <c r="G14"/>
  <c r="G12" i="6"/>
  <c r="G11"/>
  <c r="G10"/>
  <c r="G9"/>
  <c r="G8"/>
  <c r="G31" i="5"/>
  <c r="G35" l="1"/>
  <c r="G37"/>
  <c r="G36"/>
  <c r="G21" i="2"/>
  <c r="G20"/>
  <c r="G46"/>
  <c r="G45"/>
  <c r="G34" l="1"/>
  <c r="G29"/>
  <c r="G28"/>
  <c r="G27"/>
  <c r="G33" l="1"/>
  <c r="G25"/>
  <c r="G16"/>
  <c r="G14" i="5" l="1"/>
  <c r="G12" i="9" l="1"/>
  <c r="G13"/>
  <c r="G19" i="8"/>
  <c r="G20"/>
  <c r="G8"/>
  <c r="G9"/>
  <c r="G10"/>
  <c r="G11"/>
  <c r="G12"/>
  <c r="G13"/>
  <c r="G14"/>
  <c r="G15"/>
  <c r="G40" i="4"/>
  <c r="F42" s="1"/>
  <c r="G16" i="6"/>
  <c r="G17"/>
  <c r="G18"/>
  <c r="G43" i="5"/>
  <c r="G45"/>
  <c r="G27"/>
  <c r="G23"/>
  <c r="G19"/>
  <c r="G9"/>
  <c r="G10"/>
  <c r="G26" i="4"/>
  <c r="G27"/>
  <c r="G28"/>
  <c r="G22"/>
  <c r="G14"/>
  <c r="G8"/>
  <c r="G9"/>
  <c r="G10"/>
  <c r="G44" i="2"/>
  <c r="G37"/>
  <c r="G38"/>
  <c r="G39"/>
  <c r="G26"/>
  <c r="G30"/>
  <c r="G31"/>
  <c r="G32"/>
  <c r="G18"/>
  <c r="G19"/>
  <c r="G15"/>
  <c r="G8"/>
  <c r="G9"/>
  <c r="E11" i="9"/>
  <c r="E10"/>
  <c r="E9"/>
  <c r="E23" i="8"/>
  <c r="E22"/>
  <c r="E21"/>
  <c r="E18"/>
  <c r="E17"/>
  <c r="E16"/>
  <c r="E7"/>
  <c r="E6"/>
  <c r="E5"/>
  <c r="E15" i="6"/>
  <c r="E14"/>
  <c r="E7"/>
  <c r="E6"/>
  <c r="E5"/>
  <c r="E48" i="5"/>
  <c r="E47"/>
  <c r="E46"/>
  <c r="E42"/>
  <c r="E41"/>
  <c r="E40"/>
  <c r="E34"/>
  <c r="E33"/>
  <c r="E32"/>
  <c r="E30"/>
  <c r="E29"/>
  <c r="E26"/>
  <c r="E25"/>
  <c r="E24"/>
  <c r="E22"/>
  <c r="E21"/>
  <c r="E20"/>
  <c r="E18"/>
  <c r="E17"/>
  <c r="E13"/>
  <c r="E12"/>
  <c r="E11"/>
  <c r="E8"/>
  <c r="E7"/>
  <c r="E39" i="4"/>
  <c r="E38"/>
  <c r="E29"/>
  <c r="E25"/>
  <c r="E24"/>
  <c r="E23"/>
  <c r="E21"/>
  <c r="E20"/>
  <c r="E19"/>
  <c r="E17"/>
  <c r="E16"/>
  <c r="E15"/>
  <c r="E12"/>
  <c r="E11"/>
  <c r="E5"/>
  <c r="E7"/>
  <c r="E6"/>
  <c r="E43" i="2"/>
  <c r="E42"/>
  <c r="E36"/>
  <c r="E35"/>
  <c r="E24"/>
  <c r="E23"/>
  <c r="E22"/>
  <c r="E12"/>
  <c r="E13"/>
  <c r="E14"/>
  <c r="E7"/>
  <c r="E6"/>
  <c r="E5"/>
  <c r="H23" i="1" l="1"/>
  <c r="F26" i="8"/>
  <c r="F20" i="6"/>
  <c r="F51" i="5" l="1"/>
  <c r="H25" i="1" s="1"/>
  <c r="F48" i="2"/>
  <c r="H27" i="1"/>
  <c r="H21" l="1"/>
  <c r="F16" i="9"/>
  <c r="H38" i="1" l="1"/>
  <c r="H40" l="1"/>
  <c r="H43" s="1"/>
  <c r="H24" i="17"/>
  <c r="H32" s="1"/>
  <c r="H34" s="1"/>
  <c r="H37" s="1"/>
</calcChain>
</file>

<file path=xl/connections.xml><?xml version="1.0" encoding="utf-8"?>
<connections xmlns="http://schemas.openxmlformats.org/spreadsheetml/2006/main">
  <connection id="1" name="1_preddela" type="6" refreshedVersion="3" background="1" saveData="1">
    <textPr codePage="65000" sourceFile="C:\Documents and Settings\student\Desktop\1_preddela.txt" decimal="," thousands=".">
      <textFields count="3">
        <textField type="text"/>
        <textField/>
        <textField/>
      </textFields>
    </textPr>
  </connection>
  <connection id="2" name="1_preddela1" type="6" refreshedVersion="3" background="1" saveData="1">
    <textPr codePage="65000" sourceFile="C:\Documents and Settings\student\Desktop\1_preddela.txt" decimal="," thousands=".">
      <textFields count="3">
        <textField type="text"/>
        <textField/>
        <textField/>
      </textFields>
    </textPr>
  </connection>
  <connection id="3" name="1_preddela11" type="6" refreshedVersion="3" background="1" saveData="1">
    <textPr codePage="65000" sourceFile="C:\Documents and Settings\student\Desktop\1_preddela.txt" decimal="," thousands=".">
      <textFields count="3">
        <textField type="text"/>
        <textField/>
        <textField/>
      </textFields>
    </textPr>
  </connection>
  <connection id="4" name="1_preddela12" type="6" refreshedVersion="3" background="1" saveData="1">
    <textPr codePage="65000" sourceFile="C:\Documents and Settings\student\Desktop\1_preddela.txt" decimal="," thousands=".">
      <textFields count="3">
        <textField type="text"/>
        <textField/>
        <textField/>
      </textFields>
    </textPr>
  </connection>
  <connection id="5" name="1_preddela121" type="6" refreshedVersion="3" background="1" saveData="1">
    <textPr codePage="65000" sourceFile="C:\Documents and Settings\student\Desktop\1_preddela.txt" decimal="," thousands=".">
      <textFields count="3">
        <textField type="text"/>
        <textField/>
        <textField/>
      </textFields>
    </textPr>
  </connection>
  <connection id="6" name="1_preddela2" type="6" refreshedVersion="3" background="1" saveData="1">
    <textPr codePage="65000" sourceFile="C:\Documents and Settings\student\Desktop\1_preddela.txt" decimal="," thousands=".">
      <textFields count="3">
        <textField type="text"/>
        <textField/>
        <textField/>
      </textFields>
    </textPr>
  </connection>
  <connection id="7" name="1_preddela3" type="6" refreshedVersion="3" background="1" saveData="1">
    <textPr codePage="65000" sourceFile="C:\Documents and Settings\student\Desktop\1_preddela.txt" decimal="," thousands=".">
      <textFields count="3">
        <textField type="text"/>
        <textField/>
        <textField/>
      </textFields>
    </textPr>
  </connection>
</connections>
</file>

<file path=xl/sharedStrings.xml><?xml version="1.0" encoding="utf-8"?>
<sst xmlns="http://schemas.openxmlformats.org/spreadsheetml/2006/main" count="765" uniqueCount="473">
  <si>
    <t>1.   PREDDELA</t>
  </si>
  <si>
    <t>km</t>
  </si>
  <si>
    <t>11 121</t>
  </si>
  <si>
    <t>kos</t>
  </si>
  <si>
    <t>11 221</t>
  </si>
  <si>
    <t>m2</t>
  </si>
  <si>
    <t>12 211</t>
  </si>
  <si>
    <t>m1</t>
  </si>
  <si>
    <t>12 264</t>
  </si>
  <si>
    <t>12 291</t>
  </si>
  <si>
    <t>m3</t>
  </si>
  <si>
    <t>12 341</t>
  </si>
  <si>
    <t>12 342</t>
  </si>
  <si>
    <t>12 372</t>
  </si>
  <si>
    <t>12 382</t>
  </si>
  <si>
    <t>12 392</t>
  </si>
  <si>
    <t>12 426</t>
  </si>
  <si>
    <t>12 431</t>
  </si>
  <si>
    <t>12 432</t>
  </si>
  <si>
    <t>dan</t>
  </si>
  <si>
    <t>13 112</t>
  </si>
  <si>
    <t>1.1 Geodetska dela</t>
  </si>
  <si>
    <t>1.2  Čiščenje terena</t>
  </si>
  <si>
    <t>1.2.2 Odstranitev prometne signalizacije in opreme</t>
  </si>
  <si>
    <t>1.2.3 Porušitev in odstranitev voziščnih konstrukcij</t>
  </si>
  <si>
    <t>1.2.4 Porušitev in odstranitev objektov</t>
  </si>
  <si>
    <t>1.3 Ostala preddela</t>
  </si>
  <si>
    <t>1.3.1 Omejitve prometa</t>
  </si>
  <si>
    <t>šifra</t>
  </si>
  <si>
    <t>opis dela</t>
  </si>
  <si>
    <t>količina</t>
  </si>
  <si>
    <t>cena</t>
  </si>
  <si>
    <t>znesek</t>
  </si>
  <si>
    <t>enota</t>
  </si>
  <si>
    <t>Projekt :</t>
  </si>
  <si>
    <t>skupaj</t>
  </si>
  <si>
    <t xml:space="preserve">S K U P A J                    </t>
  </si>
  <si>
    <t xml:space="preserve">vrednosti v postavkah množi  s faktorjem </t>
  </si>
  <si>
    <t>TUKAJ VNESI CENE!!!</t>
  </si>
  <si>
    <t xml:space="preserve">Obnova in zavarovanje zakoličbe osi trase ostale javne ceste v ravninskem terenu
</t>
  </si>
  <si>
    <t xml:space="preserve">Postavitev in zavarovanje prečnega profila ostale javne ceste v ravninskem terenu
</t>
  </si>
  <si>
    <t xml:space="preserve">Rezanje asfaltne plasti s talno diamantno žago, debele 6 do 10 cm
</t>
  </si>
  <si>
    <t xml:space="preserve">Zavarovanje gradbišča v času gradnje s polovično zaporo prometa in ročnim usmerjanjem 
</t>
  </si>
  <si>
    <t>SKUPAJ PREDDELA:</t>
  </si>
  <si>
    <t>2.   ZEMELJSKA DELA</t>
  </si>
  <si>
    <t>2.2  Planum temeljnih tal</t>
  </si>
  <si>
    <t>21 224</t>
  </si>
  <si>
    <t>21 231</t>
  </si>
  <si>
    <t>21 314</t>
  </si>
  <si>
    <t>22 112</t>
  </si>
  <si>
    <t>24 112</t>
  </si>
  <si>
    <t>25 183</t>
  </si>
  <si>
    <t>25 184</t>
  </si>
  <si>
    <t>25 187</t>
  </si>
  <si>
    <t>29 137</t>
  </si>
  <si>
    <t>SKUPAJ ZEMELJSKA DELA:</t>
  </si>
  <si>
    <t>2.1  Izkopi</t>
  </si>
  <si>
    <t>2.3  Ločilne, drenažne in filtrske plasti ter delovni plato</t>
  </si>
  <si>
    <t>2.4  Nasipi, zasipi, klini, posteljica in glinasti naboj</t>
  </si>
  <si>
    <t>2.5  Brežine in zelenice</t>
  </si>
  <si>
    <t>2.9  Prevozi, razprostiranje in ureditev deponij materiala</t>
  </si>
  <si>
    <t>3.   VOZIŠČNE KONSTRUKCIJE</t>
  </si>
  <si>
    <t>3.1.1 Nevezane nosilne plasti</t>
  </si>
  <si>
    <t>4.   ODVODNJAVANJE</t>
  </si>
  <si>
    <t>4.1  Površinsko odvodnjavanje</t>
  </si>
  <si>
    <t>4.4  Jaški</t>
  </si>
  <si>
    <t>44 133</t>
  </si>
  <si>
    <t>44 165</t>
  </si>
  <si>
    <t>44 845</t>
  </si>
  <si>
    <t xml:space="preserve">Izdelava jaška iz cementnega betona, krožnega prereza s premerom 50 cm, globokega 1,5 do 2,0 m
</t>
  </si>
  <si>
    <t>5.   GRADBENA IN OBRTNIŠKA DELA</t>
  </si>
  <si>
    <t>SKUPAJ GRADBENA IN OBRTNIŠKA DELA:</t>
  </si>
  <si>
    <t>SKUPAJ ODVODNJAVANJE:</t>
  </si>
  <si>
    <t>SKUPAJ VOZIŠČNE KONSTRUKCIJE:</t>
  </si>
  <si>
    <t>3.1  Nosilne plasti</t>
  </si>
  <si>
    <t>SKUPAJ OPREMA CEST:</t>
  </si>
  <si>
    <t>6.   OPREMA CEST</t>
  </si>
  <si>
    <t>6.1  Pokončna oprema cest</t>
  </si>
  <si>
    <t>61 122</t>
  </si>
  <si>
    <t>61 218</t>
  </si>
  <si>
    <t>Dobava in vgraditev stebrička za prometni znak iz vroče cinkane jeklene cevi s premerom 64 mm, dolge 4000 mm</t>
  </si>
  <si>
    <t>61 219</t>
  </si>
  <si>
    <t>Dobava in vgraditev stebrička za prometni znak iz vroče cinkane jeklene cevi s premerom 64 mm, dolge 4500 mm</t>
  </si>
  <si>
    <t>61 642</t>
  </si>
  <si>
    <t>61 652</t>
  </si>
  <si>
    <t>61 713</t>
  </si>
  <si>
    <t>61 722</t>
  </si>
  <si>
    <t>61 723</t>
  </si>
  <si>
    <t>6.2  Označbe na voziščih</t>
  </si>
  <si>
    <t>62 165</t>
  </si>
  <si>
    <t>Izdelava tankoslojne prečne in ostalih označb na vozišču z enokomponentno belo barvo, vključno 250 g/m2 posipa z drobci / kroglicami stekla, strojno, debelina plasti suhe snovi 250 µm, površina označbe do 0,5 m2</t>
  </si>
  <si>
    <t>62 222</t>
  </si>
  <si>
    <t>Izdelava tankoslojne prečne in ostalih označb na vozišču z enokomponentno rumeno barvo, vključno 250 g/m2 posipa z drobci / kroglicami stekla, strojno, debelina plasti suhe snovi 200 µm, površina označbe 0,6 do 1,0 m2</t>
  </si>
  <si>
    <t>6.4  Oprema za zavarovanje prometa</t>
  </si>
  <si>
    <t xml:space="preserve">Izdelava temelja iz cementnega betona C 12/15, globine 80 cm, premera 30 cm
</t>
  </si>
  <si>
    <t xml:space="preserve">Dobava in pritrditev okroglega prometnega znaka, podloga iz aluminijaste pločevine, znak z odsevno folijo 1. vrste, premera 600 mm
</t>
  </si>
  <si>
    <t xml:space="preserve">Dobava in pritrditev okroglega prometnega znaka, podloga iz aluminijaste pločevine, znak z odsevno folijo 2. vrste, premera 600 mm
</t>
  </si>
  <si>
    <t>SKUPAJ TUJE STORITVE:</t>
  </si>
  <si>
    <t>7.   TUJE STORITVE</t>
  </si>
  <si>
    <t>7.6  Vodovodi</t>
  </si>
  <si>
    <t>7.9  Preizkusi, nadzor in tehnična dokumentacija</t>
  </si>
  <si>
    <t>79 311</t>
  </si>
  <si>
    <t>ur</t>
  </si>
  <si>
    <t>Projektantski nadzor</t>
  </si>
  <si>
    <t>79 361</t>
  </si>
  <si>
    <t>Zunanja kontrola kakovosti</t>
  </si>
  <si>
    <t>79 514</t>
  </si>
  <si>
    <t>31 131</t>
  </si>
  <si>
    <t>31 132</t>
  </si>
  <si>
    <t>3.1.4-6 Asfaltne nosilne plasti - Asphalt concrete - base (AC base)</t>
  </si>
  <si>
    <t>31 433</t>
  </si>
  <si>
    <t>3.2  Obrabne plasti</t>
  </si>
  <si>
    <t>3.2.1 Nevezane obrabne plasti</t>
  </si>
  <si>
    <t>32 111</t>
  </si>
  <si>
    <t>3.2.5 Vezane asfaltne obrabne plasti – drenažni asfalti</t>
  </si>
  <si>
    <t>32 521</t>
  </si>
  <si>
    <t>3.2.7 Asfaltne obrabne in zaporne plasti - tankoplastne prevleke - Slurry surfacing (SS)</t>
  </si>
  <si>
    <t>3.3  Vezane nosilne in obrabne plasti – cementni betoni</t>
  </si>
  <si>
    <t>3.4  Tlakovane obrabne plasti</t>
  </si>
  <si>
    <t>3.5  Robni elementi vozišč</t>
  </si>
  <si>
    <t>3.5.2 Robniki</t>
  </si>
  <si>
    <t>3.5.3 Obrobe</t>
  </si>
  <si>
    <t>35 229</t>
  </si>
  <si>
    <t>35 253</t>
  </si>
  <si>
    <t>1.    PREDDELA</t>
  </si>
  <si>
    <t>2.    ZEMELJSKA DELA</t>
  </si>
  <si>
    <t>3.    VOZIŠČNE KONSTRUKCIJE</t>
  </si>
  <si>
    <t>4.    ODVODNJAVANJE</t>
  </si>
  <si>
    <t>5.    GRADBENA IN OBRTNIŠKA DELA</t>
  </si>
  <si>
    <t>6.    OPREMA CEST</t>
  </si>
  <si>
    <t>7.    TUJE STORITVE</t>
  </si>
  <si>
    <t>8.    NEPREDVIDENA DELA 5%</t>
  </si>
  <si>
    <t xml:space="preserve">Izdelava obrabne in drenažne plasti bituminizirane zmesi PA 8 PmB 45/80-65 A3 v debelini 3,0 cm
</t>
  </si>
  <si>
    <t xml:space="preserve">Dobava in pritrditev prometnega znaka, podloga iz aluminijaste pločevine, znak z modro barvo-folijo 1. vrste, velikost od 0,21 do 0,40 m2
</t>
  </si>
  <si>
    <t xml:space="preserve">Izdelava elaborata začasne prometne ureditve
</t>
  </si>
  <si>
    <t>Izdelava geodetskega posnetka in projektne dokumentacije za projekt izvedenih gradbenih del</t>
  </si>
  <si>
    <t>76 ___</t>
  </si>
  <si>
    <t>Zaščita podzemne vodovodne cevi</t>
  </si>
  <si>
    <t>ocena</t>
  </si>
  <si>
    <t>Demontaža prometnega znaka na enem podstavku z deponiranjem izven trase</t>
  </si>
  <si>
    <t>12 ---</t>
  </si>
  <si>
    <t>Demontaža pergole in lesene terase z s skladiščenjem izven trase za ponovno uporabo</t>
  </si>
  <si>
    <t>12 2--</t>
  </si>
  <si>
    <t>Odstranitev granitnega robnika , čiščenje ter skladiščenje v bližini gradbišča za ponovno vgradnjo</t>
  </si>
  <si>
    <t xml:space="preserve">Porušitev in odstranitev jaška z notranjo stranico/premerom do 60 cm z odvozom na deponijo izvajalca
</t>
  </si>
  <si>
    <t>Rušenje vseh vrst ograj (lesena, žična) z odvozom na deponijo izvajalca</t>
  </si>
  <si>
    <t>12 32-</t>
  </si>
  <si>
    <t>Rušenje obstoječega vozišča  asfaltne izvedbe z ripanjem in odvozom na deponijo izvajalca</t>
  </si>
  <si>
    <t>Odstranitev velikih granitnih kock (cca.18/30cm), čiščenje in skladiščenje za ponovno uporabo</t>
  </si>
  <si>
    <t>12 3--</t>
  </si>
  <si>
    <t>12 --</t>
  </si>
  <si>
    <t xml:space="preserve">Odstranitev kamnitih plošč, čiščenje in skladiščenje za ponovno uporabo
</t>
  </si>
  <si>
    <t>Dviganje in nižanje kap in armatur vodovodnih in plinskih instalacij.</t>
  </si>
  <si>
    <t>12 - - -</t>
  </si>
  <si>
    <t>13 143</t>
  </si>
  <si>
    <t>13 144</t>
  </si>
  <si>
    <t>Rušenje vseh vrst ograj (zaporni stebrički, betonska korita, stojala za kolesa,..)</t>
  </si>
  <si>
    <t>12 - -</t>
  </si>
  <si>
    <t xml:space="preserve">Izkop mehke kamnine za temelje, kanalske rove, prepuste, jaške in drenaže, širine do 1,0 m in globine do 1,0 m – strojno, planiranje dna ročno
</t>
  </si>
  <si>
    <t xml:space="preserve">Priprava temeljnih tal z grobim planiranjem točnosti do 3.0 cm in komprimiranjem  do Ev = 60 MN/m2
</t>
  </si>
  <si>
    <t xml:space="preserve">Odstranitev betonskih tlakovcev, z odvozom na deponijo izvajalca
</t>
  </si>
  <si>
    <t xml:space="preserve">Dobava in vgraditev granitnega robnika  s prerezom 18 / 25/100 cm
</t>
  </si>
  <si>
    <t>41 6--</t>
  </si>
  <si>
    <t>Dobava in vgradnja kanalet npr. tip  NW 150  z naklonom v kanaleti dolžina elementa 50 -100 cm (RAZRED OBREMENITVE  C 250 kN)</t>
  </si>
  <si>
    <t>41 6-</t>
  </si>
  <si>
    <t>Dobava in vgradnja revizijskih elementov za kanalete npr. tip  NW 150  (Zbiralnik V 150 S )  dolžina elementa 50 cm (RAZRED OBREMENITVE  C 250 kN)</t>
  </si>
  <si>
    <t>43 - -</t>
  </si>
  <si>
    <t xml:space="preserve">Prestavitev oz. izdelava jaška iz cementnega betona, krožnega prereza s premerom do 80 cm, globokega nad 2,5 m; uporabi se obstoječi ltž. pokrov
</t>
  </si>
  <si>
    <t>43 ---</t>
  </si>
  <si>
    <t>Obnovitev obstoječih vpadnih jaškov iz PVC cevi</t>
  </si>
  <si>
    <t>43 - - -</t>
  </si>
  <si>
    <t>Dobava cevi in izdelava iztokov iz vtočnih jaškov oz. revizijskih elementov  iz PVC cevi fi 200 s priključkom na vpadne jaške  meteornega kanala</t>
  </si>
  <si>
    <t>Fizična postavitev in odstranitev zapore</t>
  </si>
  <si>
    <t xml:space="preserve">Dobava in pritrditev prometnega znaka, podloga iz aluminijaste pločevine, znak z belo barvo-folijo 1. vrste, velikost od 0,11 do 0,20 m2
</t>
  </si>
  <si>
    <t xml:space="preserve">Rezkanje in odvoz asfaltne krovne plasti v debelini 4 do 8 cm 
</t>
  </si>
  <si>
    <t>Dobava cevi in izdelava novih vpadnih jaškov  iz PVC cevi fi 250 s priključkom na cev obstoječe kanalizacije (mešani sistem), s slepim pokrovom iz betona C25/30</t>
  </si>
  <si>
    <t xml:space="preserve">Porušitev in odstranitev obstoječih cevi meteorne kanalizacije iz obbetoniranih cevi s premerom do 40 cm
</t>
  </si>
  <si>
    <t xml:space="preserve">Porušitev in odstranitev vpadnega jaška z notranjo stranico/premerom do 30 cm
</t>
  </si>
  <si>
    <t>Izdelava vodne površine po detajlu arhitekta</t>
  </si>
  <si>
    <t xml:space="preserve">Zasaditev vzpenjave hortenzije (Hydrangea petiolaris), zaščitena s kovinsko ograjo, ki je hkrati tudi opora za rast, visokih 40 do 80 cm
</t>
  </si>
  <si>
    <t>Demontaža in odstranitev parkirnega avtomata</t>
  </si>
  <si>
    <t>12 25-</t>
  </si>
  <si>
    <t>Demontaža in odstranitev obstoječih betonskih klopi ''Plečnik''</t>
  </si>
  <si>
    <t>Demontaža in odstranitev obstoječih košev za smeti</t>
  </si>
  <si>
    <t>35 22-</t>
  </si>
  <si>
    <t>Vgraditev deponiranih velikih granitnih kock dimenzij cca.18/30 cm</t>
  </si>
  <si>
    <t xml:space="preserve">Dobava in pritrditev prometnega znaka, podloga iz aluminijaste pločevine, znak z belo barvo-folijo 1. vrste, velikost od 0,21 do 0,40 m2
</t>
  </si>
  <si>
    <t xml:space="preserve">Dobava in vgraditev ravne rešetke iz duktilne litine z nosilnostjo 250 kN, s prerezom 400/400 mm
</t>
  </si>
  <si>
    <t>22 % DDV</t>
  </si>
  <si>
    <t>64 001</t>
  </si>
  <si>
    <t>32 762</t>
  </si>
  <si>
    <t>Izdelava nosilne plasti bituminizirane zmesi AC 16 base B 50/70 A3 v debelini 6 cm
(*vozišče,parkirišče in ostale asfaltne površine)</t>
  </si>
  <si>
    <t>Dobava in vgradnja stebričkov  iz obstoječega granitnega robnika 100x25x18. (*Po detajlu arhitekta - D.02)</t>
  </si>
  <si>
    <t>Izdelava in montaža betonskih klopi na trgu (ljubljanska klop)-brez naslona. (*Po detajlu arhitekta - D.07)</t>
  </si>
  <si>
    <t>Izdelava in montaža betonskih stolov na trgu -brez naslona, po detajlu arhitekta (*Po detajlu arhitekta - D.07)</t>
  </si>
  <si>
    <t>Dobava in vgradnja prometnih ovir iz granitnega robnika.(*Po detajlu arhitekta - D.01)</t>
  </si>
  <si>
    <t>Vgrajevanje zmrzlinsko odporne naravno pridobljene mehke kamnine ali zrnate kamnine z razpostiranjem in uvaljanjem do Ev = 80 MN/m2  v debelini 50cm</t>
  </si>
  <si>
    <t>Izdelava nevezane nosilne plasti enakomerno zrnatega drobljenca iz kamnine v debelini 20 cm (*pod peščenimi površinami, asfaltom, peš potjo-dograjen del)</t>
  </si>
  <si>
    <t xml:space="preserve">Izdelava nevezane nosilne plasti enakomerno zrnatega drobljenca iz kamnine v debelini  30 cm, z razgrinjanjem in komprimiranjem do Ev = 120 MN/m2 točnosti do 1cm (*površine pod pranim betonom, novimi kockami)
</t>
  </si>
  <si>
    <t>Izdelava nosilne vezne plasti drenažnega betona C25/30 na pripravljeno tamponsko podlago debelina betona  20 cm (*pešpot iz porfirnih plošč-dograditev)</t>
  </si>
  <si>
    <t xml:space="preserve">Izdelava tlaka iz kamna debeline 4 cm  širine položene v pasovih 40 cm, 30cm,30 cm, 40 cm, dolžine plošč poljubne dolžine a ne krajše od širine na podlago iz zemeljsko vlažnega betona C16/20 (debelina betona 5 cm) -stiki zaliti s cem. malto </t>
  </si>
  <si>
    <t>Obnova pokrožnih stopnic skladno s detajlom arhitekta</t>
  </si>
  <si>
    <t xml:space="preserve">Odstranitev obstoječe pešpoti iz porfirnih plošč, čiščenje in skladiščenje za ponovno uporabo
*Ocena
</t>
  </si>
  <si>
    <t>50 001</t>
  </si>
  <si>
    <t>5.1  Betonska dela</t>
  </si>
  <si>
    <t>5.2  Montažerska dela</t>
  </si>
  <si>
    <t>52 001</t>
  </si>
  <si>
    <t>52 002</t>
  </si>
  <si>
    <t>52 003</t>
  </si>
  <si>
    <t>55 004</t>
  </si>
  <si>
    <t>52 005</t>
  </si>
  <si>
    <t>52 006</t>
  </si>
  <si>
    <t>52 007</t>
  </si>
  <si>
    <t>52 008</t>
  </si>
  <si>
    <t>52 009</t>
  </si>
  <si>
    <t>52 010</t>
  </si>
  <si>
    <t>52 011</t>
  </si>
  <si>
    <t>52 012</t>
  </si>
  <si>
    <t>52 013</t>
  </si>
  <si>
    <t>52 014</t>
  </si>
  <si>
    <t>50 002</t>
  </si>
  <si>
    <t xml:space="preserve">Odstranitev (po potrebi) tlakovanega pasu ob objektih iz granitnih kock s stranico do 10 cm, čiščenje in skladiščenje za ponovno uporabo 
</t>
  </si>
  <si>
    <t>Prevoz in razprostiranje odvečne vezljive zemljine ali mehke kamnine na deponiji vključno z plačilom takse na razdalji do 5000km</t>
  </si>
  <si>
    <t xml:space="preserve">Dobava in izvedba zalitja por z malto tipa Creteo Confalt vključno s peskanjem (* asfaltne površine)
</t>
  </si>
  <si>
    <t>Številka načrta:</t>
  </si>
  <si>
    <t>811-13</t>
  </si>
  <si>
    <t>Izdelava tlaka iz plošč brušenega betona dimnezij 60/30cm in debeline 6cm položenih v zemeljsko vlažen beton debeline 4cm  na pripravljeno podlago iz drenažnega betona. 
*Vključno z dobavo plošč in zemeljsko vlažnega betona
*Postavka ne vsebuje drenažnega betona</t>
  </si>
  <si>
    <t>UREDITEV EIPPROVE ULICE V LJUBLJANI</t>
  </si>
  <si>
    <t xml:space="preserve">Izdelava in montaža 'teraco' elementov v obliki pristaniškega priveza fiksiran na pločevino, z nastavkom za pritrditev na AB temelj. Z vgrajeno LED svetilko v kovinskem ohišju. Po detajlu arhitekta.(*Po detajlu arhitekta - D.05)
</t>
  </si>
  <si>
    <t>Izdelava in montaža betonskih količkov ''Plečnik'', enake izdelave in izgleda kot originalen Plečnikov količek, sidran v betonski temelj.  (*Po detajlu arhitekta - D.04)</t>
  </si>
  <si>
    <t>Dobava in montaža pitnika.(*Po detajlu arhitekta - D.08)</t>
  </si>
  <si>
    <t xml:space="preserve">Izdelava in montaža stojala za kolesa iz obstoječega granitnega robnika. (*Po detajlu arhitekta - D.03)
</t>
  </si>
  <si>
    <t xml:space="preserve">Dobava in montaža košev za smeti (npr. tip Koško 100l) po dogovoru z arhitektom
</t>
  </si>
  <si>
    <t xml:space="preserve">Dobava in montaža sklopnih stebričkov z obešanko za zaporo uvoza, po dogovoru z arhitektom.
</t>
  </si>
  <si>
    <t xml:space="preserve">Izdelava in montaža betonskih klopi ''Plečnik'' na promenadi, po detajlu arhitekta 
(*Po detajlu arhitekta - D.06)
</t>
  </si>
  <si>
    <t xml:space="preserve">Izdelava nevezane  obrabne plasti iz zmesi zrn drobljenca 8-16mm v debelini do 15 cm vgrajene na geotekstil  (geotekstil po detajlu arhitekta)
</t>
  </si>
  <si>
    <t xml:space="preserve">Vgrajevanje novih in deponiranih granitnih kock dim. 10x10x10 na pripravljen pusti beton C12/15 v skupni debelini 25cm na pripravljeno tamponsko podlago. Vgradnja po detajlu arhitekta. (*45% novih kock)
</t>
  </si>
  <si>
    <t xml:space="preserve">Vgraditev deponiranega granitnega robnika dimenzij 18/25/100 cm
</t>
  </si>
  <si>
    <t xml:space="preserve">Dobava in zasaditev divjega kostanja za dopolnitev drevoreda ob Gradaščici, višina sadike 3,00 m
</t>
  </si>
  <si>
    <t xml:space="preserve">Dobava in zasaditev manjkajoče breze v nizu drevoreda ob tlakovani poti, višina sadike 3,00 m
</t>
  </si>
  <si>
    <t xml:space="preserve">Dobava in vgraditev geotekstila in geotekstilne rešetke za utrditev peščene podlage, višine 50mm z okenci širine 55mm, *npr. Dupont Plantex Geoproma. 
*Po detajlu arhitekta.
</t>
  </si>
  <si>
    <t xml:space="preserve">Dobava in Izdelava podlage iz drenažnega betona v debelini 10cm za vgradnjo plošč iz pranega betona.
</t>
  </si>
  <si>
    <t xml:space="preserve">Dobava in Izdelava podlage iz drenažnega betona v debelini 20cm za vgradnjo pohodnih porfirnih plošč
</t>
  </si>
  <si>
    <t>50 003</t>
  </si>
  <si>
    <t>Obnova obstoječega vodnjaka na sprehajališču ob Gradaščici se izvede skladno z zahtevami ZVKDS podanimi v času gradnje</t>
  </si>
  <si>
    <t>Dobava in dostava materiala ter izdelava AB temelja za skulpturo (mikrolokacija se določi na terenu).
*ocena dim. temelja š/v/d=0,6/0,8/1,5m
*vklučno z armaturo</t>
  </si>
  <si>
    <t>Obnova in vgradnja kovinske zaščite plezalk, skladno z detajlom arhitekta.
*detaj D.12</t>
  </si>
  <si>
    <t>Izvedba ročni ali drug manj destruktiven izkop z v območju koreninskega sistema obstoječih dreves 
*1m širše od vertikalne projekcije drevesne krošnje</t>
  </si>
  <si>
    <t>Izvedba izkopa v mehki kamnini – strojno z nakladanjem in odvozom na deponijo izvajalca (* območje asfaltne površine, delno peščene površine, novih površine poti iz porfirja, pran beton, kocke ob objektu)</t>
  </si>
  <si>
    <t>Izdelava obrobe iz inox pločevine med peščeno podlago in zemljino v betonskem temelju, po predlogu arhitekta,
*npr. pločevina 'Corten' 
*debelina/širina/dolžina=/150/3000mm</t>
  </si>
  <si>
    <t>33 001</t>
  </si>
  <si>
    <t>34 001</t>
  </si>
  <si>
    <t>34 002</t>
  </si>
  <si>
    <t>34 003</t>
  </si>
  <si>
    <t>35 301</t>
  </si>
  <si>
    <t>23 301</t>
  </si>
  <si>
    <t>Strojni  izkop v terenu III.ktg,  z nakladanjem in odvozom materiala v trajno deponijo, s plačilom vseh stroškov. Izkop za pasovne in točkovne temelje. Izkop globine do 3,0m</t>
  </si>
  <si>
    <t xml:space="preserve">Planiranje in utrjevanje dna gradbene jame do potrebne zbitosti. Obračun po m2. </t>
  </si>
  <si>
    <t>Dobava in polaganje PP filca 300g/m2, na izvedeni izkop, s preklopi min. 20cm</t>
  </si>
  <si>
    <t xml:space="preserve">Dobava in vgrajevanje tamponskega materiala 0-60mm,  z razgrinjanjem, utrjevanjem do Mv min.60MPa  ter   planiranjem +-1cm. Debelina nasutja 60cm. </t>
  </si>
  <si>
    <t>Zasip  po izvedbi  jaška z dopeljanim tamponskim materialom 0-32mm, z planiranjem in utrjevanjem po slojih</t>
  </si>
  <si>
    <t>2.6  Jašek strojnice vodnjaka</t>
  </si>
  <si>
    <t>52 004</t>
  </si>
  <si>
    <t>53 001</t>
  </si>
  <si>
    <t>26 001</t>
  </si>
  <si>
    <t>26 002</t>
  </si>
  <si>
    <t>26 003</t>
  </si>
  <si>
    <t>26 004</t>
  </si>
  <si>
    <t>26 005</t>
  </si>
  <si>
    <t xml:space="preserve">Dobava in vgrajevanje betona  C12/15, prereza 0,08-0,12m3/m2-m1.                                              </t>
  </si>
  <si>
    <t xml:space="preserve">Dobava in vgrajevanje betona  C25/30, prereza 0,12- 0,20m3/m2-m1.                                                </t>
  </si>
  <si>
    <t xml:space="preserve"> - talna plošča</t>
  </si>
  <si>
    <t xml:space="preserve"> - stene</t>
  </si>
  <si>
    <t xml:space="preserve"> - plošča</t>
  </si>
  <si>
    <t xml:space="preserve"> - podložni beton pod talno ploščo, deb.10,0cm</t>
  </si>
  <si>
    <t xml:space="preserve">Dobava in vgrajevanje betona  C25/30, prereza 0,08- 0,12m3/m2-m1.                                                </t>
  </si>
  <si>
    <t xml:space="preserve"> - pregradna stena deb.10,0cm</t>
  </si>
  <si>
    <t>Dobava, polaganje in vezanje srednje                                                                                 komplicirane armature S500 , različnih prerezov (RA in MAG) . Obračun po  armaturnem izvlečku. Ocenjeno:</t>
  </si>
  <si>
    <t>kg</t>
  </si>
  <si>
    <t>5.3  Gradbena dela za jašek strojnice dvigala - betonska dela</t>
  </si>
  <si>
    <t>5.4  Gradbena dela za jašek strojnice dvigala - tesarska dela</t>
  </si>
  <si>
    <t>5.5  Gradbena dela za jašek strojnice dvigala - zidarska dela</t>
  </si>
  <si>
    <t>53 002</t>
  </si>
  <si>
    <t>53 003</t>
  </si>
  <si>
    <t>53 004</t>
  </si>
  <si>
    <t>54 001</t>
  </si>
  <si>
    <t>54 002</t>
  </si>
  <si>
    <t>54 003</t>
  </si>
  <si>
    <t>54 004</t>
  </si>
  <si>
    <t>Dobava, montaža in demontaža opaža robu betonske talne plošče, višine 20 cm</t>
  </si>
  <si>
    <t>Dobava, montaža in demontaža dvostranskega opaža betonskih sten deb.20cm, višine podpiranja do 3m.  Obračun po m2 .</t>
  </si>
  <si>
    <t>Dobava, montaža in demontaža dvostranskega opaža betonskih sten deb.10cm, višine podpiranja do 2m.  Obračun po m2 .</t>
  </si>
  <si>
    <t>Dobava, montaža in demontaža opaža   plošče in robu plošče, višine podpiranja do 2m.</t>
  </si>
  <si>
    <t xml:space="preserve">Izdelava jaška za prezračevanje strojnice, izdelano iz betonske cevi fi 30cm, globine 150cm. Jašek spodaj položen direktno na peščeno podlago. Povezava z strojnico se izvede s PVC cevjo fi150/500mm, opremljeno s pritimrčesno mrežico. Jašek opremljen z povozno  LTŽ rešetko C 250, dim. 30x30cm. </t>
  </si>
  <si>
    <t>Izdelava, dobava in vgradnja vstopnih želez, izdelano iz gladkega jekla, obdelava vroče cinkano. Vgradnja v izvedene betonske stene z uvrtanjem ter sidranjem s kemičnimi sidri. Širina 60cm, odmaknjeno od zidu 8cm.</t>
  </si>
  <si>
    <t>Dobava in vgradnja INOX  pokrova jaška kompletno z okvirjem s smradno zaporo, pokrov za vgradnjo finalne obloge, debeline 10cm, dim. 60x60cm, povozna izvedba. Kompletno z potrebnim obbetoniranjem in sidranjem.</t>
  </si>
  <si>
    <t>55 001</t>
  </si>
  <si>
    <t>55 002</t>
  </si>
  <si>
    <t>55 003</t>
  </si>
  <si>
    <t>55 005</t>
  </si>
  <si>
    <t>Izdelava prebojev v izdelane betonske stene, za izvedbo dovodov instalacij:</t>
  </si>
  <si>
    <t>Opomba: vodotesno tesnenje prehoda mora izvesti izvajalec instalacij!</t>
  </si>
  <si>
    <t xml:space="preserve"> - preboj fi 130/200mm</t>
  </si>
  <si>
    <t xml:space="preserve"> - preboj fi 160/200mm</t>
  </si>
  <si>
    <t xml:space="preserve"> - preboj fi 60/200mm</t>
  </si>
  <si>
    <t>kpl</t>
  </si>
  <si>
    <t>Izdelava, dobava in montaža prefabrikat  jaška za praznenje sistema, iz betona C 30/37, debeline sten in dna 5,0cm, armirano, notranja dim. jaška 60x60x60cm. Jašek opremljen s pocinkano rešetko deb.5,0cm, vključno z okvirjem.</t>
  </si>
  <si>
    <t>Dobava in polaganje enoslojne bitumenske hidroizolacije, koreninsko odporna deb. 5mm, kompletno z izvedbo bitumenskega predpremaza  ter zaščita z ploščami XPS deb.5,0 cm.</t>
  </si>
  <si>
    <t>55 006</t>
  </si>
  <si>
    <t>REKAPITULACIJA  GRADBENIH, OBRTNIŠKIH IN INSTALACIJSKIH DEL</t>
  </si>
  <si>
    <t>Javna razsvetljava; Ureditev Eipprove ulice</t>
  </si>
  <si>
    <t>Opis postavke</t>
  </si>
  <si>
    <t>Kol. post.</t>
  </si>
  <si>
    <t>Enota</t>
  </si>
  <si>
    <t>Projektantska cena za enoto</t>
  </si>
  <si>
    <t>Količina x cena</t>
  </si>
  <si>
    <t>GRADBENA DELA</t>
  </si>
  <si>
    <t>Izdelava temelja za LTŽ kandelaber (npr. ZVEZDA), komplet z izkopom jame, dobavo in vgradnjo sidra v beton:</t>
  </si>
  <si>
    <t>Izkop kanala za kabel globine 0.5m, širine glede na število cevi, dobava in polaganje stigmafleks cevi fi 110, poravnavanje, opozorilna folija, zasutje z izkopanim materialom, utrjevanje:</t>
  </si>
  <si>
    <t>1xcev</t>
  </si>
  <si>
    <t>m</t>
  </si>
  <si>
    <t>2xcev</t>
  </si>
  <si>
    <t>Izdelava kompletnega jaška javne razsvetljave z litoželeznim pokrovom dimenzij 60 x 60 cm z velikostjo pokrova 60 x 60 cm. Nivo pokrova 10-15 cm pod nivojem terena</t>
  </si>
  <si>
    <t>Izdelava kompletnega jaška javne razsvetljave z litoželeznim pokrovom dimenzij 35 x 35 cm z velikostjo pokrova 35 x 35 cm. Nivo pokrova 10-15 cm pod nivojem terena</t>
  </si>
  <si>
    <t>Nasutje peska na pokrov jaška, poravnavanje na nivo terena ter utrjevanje</t>
  </si>
  <si>
    <t xml:space="preserve">Izdelava jaška 35 x 35 x 40cm z RF pokrovom 40 x 40 cm, zapolnjenim z okoliškim tlakom, nosilnost 12,5 t </t>
  </si>
  <si>
    <t>Izkop kanala in dobava ter polaganje inštalacijske cevi fi 50 od jaška do betonskega temelja priveza</t>
  </si>
  <si>
    <t xml:space="preserve">Zaščita in obbetonirabje inštalacijske cevi fi 50 </t>
  </si>
  <si>
    <t>Demontaža obstoječih svetilk javne razsvetljave, ki so montirane na litoželeznih kandelabrih ter odvoz na deponijo oziroma na skladiščenje k pristojnemu vzdrževalcu javne razsvetljave</t>
  </si>
  <si>
    <t>Demontaža obstoječih LTŽ kandelabrov javne razsvetljave z odvozom na mesto obnove kandelabra (skladišče JR), komplet z rušitvijo temeljev ter obstoječih kabelskih jaškov pri temeljih</t>
  </si>
  <si>
    <t>Skupaj:</t>
  </si>
  <si>
    <t>SVETLOBNA OPREMA</t>
  </si>
  <si>
    <t>Obnova ter ponovna montaža obstoječih LTŽ kandelabrov, komplet z novo svetilko javne razsvetljave, kot npr. Stara Ljubljana – velika, kompletno svetlobno mesto z ožičenjem in vgrajeno kompaktno FLUO sijalko kot npr. tipa Master TL-E Circular Super 80, moči 40 W/(830) 1CT 3000 K (topla bela svetloba)</t>
  </si>
  <si>
    <t>Dobava in postavitev LTŽ kandelabra (npr. ZVEZDA) za montažo na sidro s svetilko (npr. STARA LJUBLJANA-velika), kompletno svetlobno mesto z ožičenjem in vgrajeno kompaktno FLUO sijalko kot npr. tipa Master TL-E Circular Super 80, moči 40 W/(830) 1CT 3000 K (topla bela svetloba)</t>
  </si>
  <si>
    <t>Dobava in montaža kovinske konzole SL VELIKA  montaža na fasado objekta s svetilko STARA LJUBLJANA-velika, kompletno svetlobno mesto s kompaktno FLUO sijalko  kot npr. tipa Master TL-E Circular Super 80, moči 40 W/(830) 1CT 3000 K (topla bela svetloba) in ožičenjem:</t>
  </si>
  <si>
    <t>Dobava in montaža reflektorskih LED svetilk razsvetljave pešpoti montirane v lesene priveze: 3 POWER LED moduli z asimetričnim reflektorjem v eni svetilki, moč svetilke (3x5,5 W / 450lm) 16,5 W / 1350 lm.Dimenzije posamičnega modula 50x50x25mm; Moduli vgrajeni v mehansko konstrukcijo iz inox pločevine in zaščiteni z ravnim varnostnim kaljenim steklom</t>
  </si>
  <si>
    <t xml:space="preserve">Dobava in vgradnja napajalnikov kot npr. TDK-Lambda serije LS25-15, komplet s pritrdilnim materialom in ožičenjem </t>
  </si>
  <si>
    <t xml:space="preserve">Dobava in vgradnja ohišja za napajalnike kot npr. GEWISS GW  </t>
  </si>
  <si>
    <t>Dobava in vgradnja RPO plošč v kabelskem jašku</t>
  </si>
  <si>
    <t xml:space="preserve">Dobava in vgradnja ohišja za RPO ploščo kot npr. GEWISS GW   </t>
  </si>
  <si>
    <t>ELEKTRO OPREMA</t>
  </si>
  <si>
    <t>Predelava obstoječega prižigališča javne razsvetljave (odstranitev obstoječih avtomatskih odklopnikov nazivne vrednosti 16 A ter dobava in namestitev novih avtomatskih odklopnikov  nazivne vrednosti 10 A; C karakteristika). Poseg se izvede na napajalnih vejah 5 in 9.</t>
  </si>
  <si>
    <t>KABLI IN VALJANEC</t>
  </si>
  <si>
    <t>Dobava in polaganje valjanca FeZn 25x4mm:</t>
  </si>
  <si>
    <t>Dobava in polaganje kabla NYY-J 5x6 mm2 za napajanje napajalnikov:</t>
  </si>
  <si>
    <t>Dobava in polaganje kabla NYY-J 3x6 mm2 za napajanje vodne črpalke:</t>
  </si>
  <si>
    <t>Dobava in polaganje kabla NYM-J 3x0,75 mm2 za napajanje LED svetilk v privezih:</t>
  </si>
  <si>
    <t>Dobava in polaganje kabla NYM-J 3x2,5 mm2 za napajanje stenske svetilke:</t>
  </si>
  <si>
    <t>Dobava in polaganje kabla NYY-J 5x10 mm2 za napajanje svetilk na LTŽ kandelabrih:</t>
  </si>
  <si>
    <t>MONTAŽNA DELA</t>
  </si>
  <si>
    <t>Priključitev kabla na RPO ploščo:</t>
  </si>
  <si>
    <t>Priključitev kabla na napajalnik:</t>
  </si>
  <si>
    <t>Izdelava kabelskih končnikov:</t>
  </si>
  <si>
    <t>Povezava prevodnih delov z ozemlitvijo javne razsvetljave komplet s spojnim materialom:</t>
  </si>
  <si>
    <t>Dobava in vgradnja kabelskih uvdnic PG29 v kabelsko dozo:</t>
  </si>
  <si>
    <t>Dobava in vgradnja kabelskih uvdnic PG16 v kabelsko dozo:</t>
  </si>
  <si>
    <t>Izdelava kabelske spojke komplet s priborom in kabelsko maso</t>
  </si>
  <si>
    <t>Priklop kabla v prižigališču</t>
  </si>
  <si>
    <t>Priklop kabla na vodno črpalko</t>
  </si>
  <si>
    <t>Dobava in montaža inštalacijskih bakrenih cevi fi 10 mm na steno objekta</t>
  </si>
  <si>
    <t>DRUGA DELA</t>
  </si>
  <si>
    <t>Trasiranje in zakoličbe za potrebe javne razsvetljave:</t>
  </si>
  <si>
    <t>Zakoličbe komunalnih vodov:</t>
  </si>
  <si>
    <t>Geodetski posnetki:</t>
  </si>
  <si>
    <t>Meritve električnih lastnosti:</t>
  </si>
  <si>
    <t>Preveritev srednje osvetljenosti površine peš poti:</t>
  </si>
  <si>
    <t>Preveritev srednje svetlosti in osvetljenosti Eipprove ulice:</t>
  </si>
  <si>
    <t>Izdelava osnov za vnos v kataster komunalnih vodov:</t>
  </si>
  <si>
    <t>Nepredvidena dela in drobni material po vpisu v gradbeni dnevnik; v višini 2,1%:</t>
  </si>
  <si>
    <t>Nadzor pristojnega vzdrževalca javne razsvetljave</t>
  </si>
  <si>
    <t>Projektantski nadzor:</t>
  </si>
  <si>
    <t>Izdelava PID dokumentacije:</t>
  </si>
  <si>
    <t>Rekapitulacija:</t>
  </si>
  <si>
    <t>Gradbena dela</t>
  </si>
  <si>
    <t>Svetlobna oprema</t>
  </si>
  <si>
    <t>Elektro oprema</t>
  </si>
  <si>
    <t>Kabli in valjanec</t>
  </si>
  <si>
    <t>Montažna dela</t>
  </si>
  <si>
    <t>Druga dela</t>
  </si>
  <si>
    <t>Skupaj brez DDV:</t>
  </si>
  <si>
    <t xml:space="preserve"> </t>
  </si>
  <si>
    <t>ELEKTROINSTALACIJSKA DELA</t>
  </si>
  <si>
    <t>Projekt št.: 10-30-2316/2386</t>
  </si>
  <si>
    <t>Priključni vod za potopni stebriček - Eipprova ulica v Ljubljani</t>
  </si>
  <si>
    <t>1.Elektromontažna dela NN kabel. vod</t>
  </si>
  <si>
    <t>Št.</t>
  </si>
  <si>
    <t>Opis del</t>
  </si>
  <si>
    <t>Količina</t>
  </si>
  <si>
    <t>Cena/enoto</t>
  </si>
  <si>
    <t>Znesek</t>
  </si>
  <si>
    <t>Dostava 1 kV kabla preseka N-A 2XY 4 x 70SM + 1,5 mm2. Razvijanje kabla z bobna, razvlačenje ob trasi, uvlačenje v kabelski jarek in cev.</t>
  </si>
  <si>
    <t>Polaganje pocinkanega valjanca v že izkopan jarek</t>
  </si>
  <si>
    <t>Postavitev omarice po enopolni shemi in seznamu opreme iz teksta načrta</t>
  </si>
  <si>
    <t>Priklop in ostala dela v priključni omarici in montaža kabelskih čevljev</t>
  </si>
  <si>
    <t>Izdelava kabelskega zaključka EPKT 0047</t>
  </si>
  <si>
    <t>gar</t>
  </si>
  <si>
    <t>Priklop in ostala dela v TP in montaža kabelskih čevljev</t>
  </si>
  <si>
    <t>Nepredvidena dela</t>
  </si>
  <si>
    <t xml:space="preserve"> %</t>
  </si>
  <si>
    <t>SKUPAJ</t>
  </si>
  <si>
    <t>2.Oprema NN kab. vod</t>
  </si>
  <si>
    <t>Kabelska  omarica tip KPMO po risbi</t>
  </si>
  <si>
    <t>Kabelski zaključek EPKT 0047</t>
  </si>
  <si>
    <t>Pocinkani valjanec 25x4 mm</t>
  </si>
  <si>
    <t>Drobni material</t>
  </si>
  <si>
    <t>3.Ostala dela NN kab. vod</t>
  </si>
  <si>
    <t>Cena /enoto</t>
  </si>
  <si>
    <t>Zakoličba obstoječih NN kablov, zakoličba in zavarovanje trase izvajanja del</t>
  </si>
  <si>
    <t>Pregled, čiščenje in priprava kabelske kanalizacije za uvlačenje kablov</t>
  </si>
  <si>
    <t>Obveščanje strank, pridobivanje soglasij</t>
  </si>
  <si>
    <t>Izvedba izklopov, preklopov, določitev kablov meritev ter ostalih manipulativnih stroškov</t>
  </si>
  <si>
    <t>Nadzor s strani podjetja Elektro Ljubljana pri izvajanju gradbenih in elektromontažnih del</t>
  </si>
  <si>
    <t>Izdelava izvršilnih načrtov</t>
  </si>
  <si>
    <t>4.Gradbeni del</t>
  </si>
  <si>
    <t>Ročni in strojni izkop materiala v III. Kategoriji 0,9 m globine in širine 0,3 m. Planiranje dna kanala, dobava in dovoz tampona - zemlje z maksimalno specifično upornostjo 280 ohmm in debeline po utrjevanju minimalno 0,2 m. Ročni in strojni zasip kanala, utrjevanje materiala nakladanje odvečnega materiala na kamion in odvoz na stalno deponijo, finalno polaganje granitnih kock (vzpostavitev obstoječega stanja)</t>
  </si>
  <si>
    <t>Dobava cevi za uvlek  stigmaflex fi 125 mm</t>
  </si>
  <si>
    <t>Ročni in strojni izkop materiala v III. Kategoriji 0,5 m globine in širine 0,4 m. Planiranje dna kanala, dobava in dovoz tampona - zemlje z maksimalno specifično upornostjo 280 ohmm in debeline po utrjevanju minimalno 0,2 m. Ročni in strojni zasip kanala, utrjevanje materialan nakladanje odvečnega materiala na kamion in odvoz na stalno deponijo</t>
  </si>
  <si>
    <t>Izdelava temelja za prostostoječo omarico</t>
  </si>
  <si>
    <t>OPOMBA</t>
  </si>
  <si>
    <t>REKAPITULACIJA PRIKLJUČEK</t>
  </si>
  <si>
    <t>PID Projekt</t>
  </si>
  <si>
    <t>EUR</t>
  </si>
  <si>
    <r>
      <t>Kabelski čevelj  Al 70 mm</t>
    </r>
    <r>
      <rPr>
        <vertAlign val="superscript"/>
        <sz val="10"/>
        <rFont val="Arial"/>
        <family val="2"/>
      </rPr>
      <t>2</t>
    </r>
  </si>
  <si>
    <t xml:space="preserve">1
</t>
  </si>
  <si>
    <t xml:space="preserve">4
</t>
  </si>
  <si>
    <t xml:space="preserve">5
</t>
  </si>
  <si>
    <t xml:space="preserve">1
</t>
  </si>
  <si>
    <t xml:space="preserve">3
</t>
  </si>
  <si>
    <t>(Toč. 1-4)</t>
  </si>
  <si>
    <t>NN kabel N-A 2XY 4 x 70SM + 1,5 mm2, 
1 Kv</t>
  </si>
  <si>
    <t xml:space="preserve">6
</t>
  </si>
  <si>
    <t xml:space="preserve">1
</t>
  </si>
  <si>
    <t xml:space="preserve">2
</t>
  </si>
  <si>
    <t xml:space="preserve">3
</t>
  </si>
  <si>
    <t>Prisotnost in nadzor EL.distribucije je v fazi začasnih priklopov in končnega stanja nujna</t>
  </si>
  <si>
    <t>Električni vodi - Eipprova ulica v Ljubljani</t>
  </si>
  <si>
    <t>1.NN kabelski vodi</t>
  </si>
  <si>
    <t xml:space="preserve">Energetski kabel E-Y2Y-J 4x35 mm2  - napajanje potopne omarice </t>
  </si>
  <si>
    <t>Energetski kabel NYY-J 4x 6mm2  - napajanje strojnice vodnjaka in potopnih stebričkov za promet</t>
  </si>
  <si>
    <t>Dobava in vgradnja potopne omarice, tipske JOLLY TOWER JT01 s vso predvideno opremo (priklj. omarica in gibljivi kabel)</t>
  </si>
  <si>
    <t>Dobava in vgradnja jaška za JT O1 - tipski predfabriciran</t>
  </si>
  <si>
    <t>Dobava in vgradnja standardnega jaška 2.4mx1.6mx1.8m (ELEI)</t>
  </si>
  <si>
    <t>Spojka za cevi FI 110 mm</t>
  </si>
  <si>
    <t>Spojka za cevi FI 75 mm</t>
  </si>
  <si>
    <t xml:space="preserve">Fe/Zn trak 25x4 mm </t>
  </si>
  <si>
    <t>Razdelilna doza 150x150 mm IP67</t>
  </si>
  <si>
    <t>Opozorilni trak EL</t>
  </si>
  <si>
    <t>Dobava in vgradnja cevi STIGMAFLEX EL-K  FI 75 mm - za potopne stebričke in napajanje strojnice vodnjaka</t>
  </si>
  <si>
    <t>Dobava in vgradnja cevi STIGMAFLEX EL-K  FI 110 mm - za potopno elektro omarico za prireditve</t>
  </si>
  <si>
    <t>REKAPITULACIJA RAZVOD NN ISTALACIJ</t>
  </si>
  <si>
    <t>(Toč. 1-2)</t>
  </si>
  <si>
    <t>Kontrola in meritve na el. instalacij</t>
  </si>
  <si>
    <t>Nadzor nad izvajanjem del</t>
  </si>
  <si>
    <t xml:space="preserve">2
</t>
  </si>
  <si>
    <t xml:space="preserve">3
</t>
  </si>
  <si>
    <t xml:space="preserve">1
</t>
  </si>
  <si>
    <t>Stevilka načrta:</t>
  </si>
  <si>
    <t>38-12</t>
  </si>
  <si>
    <t>REKAPITULACIJA  ELEKTROINSTALACIJSKIH STROŠKOV</t>
  </si>
  <si>
    <t>1.    PRIKLJUČNI VOD ZA POTOPNI STEBRIČEK</t>
  </si>
  <si>
    <t>1.    ZUNANJA UREDITEV</t>
  </si>
  <si>
    <t>REKAPITULACIJA STROŠKOV - ZUNANJA UREDITEV</t>
  </si>
  <si>
    <t>2.    ELEKTROINSTALACIJE - JAVNA RAZSVETLJAVA</t>
  </si>
  <si>
    <t>3.   ELEKTROINSTALACIJE - PRIKLJUČNI VOD IN NN VODI</t>
  </si>
  <si>
    <t>2.    RAZVOD NN INSTALCIJ</t>
  </si>
  <si>
    <t xml:space="preserve">Naročnik: </t>
  </si>
  <si>
    <t>Mestna občina Ljubljana</t>
  </si>
  <si>
    <t>Oddelek za gospodarske dejavnosti in promet</t>
  </si>
  <si>
    <t>Trg MBD 7, 1000 Ljubljana</t>
  </si>
  <si>
    <t xml:space="preserve">Datum: </t>
  </si>
  <si>
    <t>December</t>
  </si>
  <si>
    <t>Projektant: Kombinat arhitekti, projektiranje d.o.o.</t>
  </si>
  <si>
    <t>Rimska cesta 22, 1000 Ljubljana</t>
  </si>
</sst>
</file>

<file path=xl/styles.xml><?xml version="1.0" encoding="utf-8"?>
<styleSheet xmlns="http://schemas.openxmlformats.org/spreadsheetml/2006/main">
  <numFmts count="6">
    <numFmt numFmtId="44" formatCode="_-* #,##0.00\ &quot;€&quot;_-;\-* #,##0.00\ &quot;€&quot;_-;_-* &quot;-&quot;??\ &quot;€&quot;_-;_-@_-"/>
    <numFmt numFmtId="43" formatCode="_-* #,##0.00\ _€_-;\-* #,##0.00\ _€_-;_-* &quot;-&quot;??\ _€_-;_-@_-"/>
    <numFmt numFmtId="164" formatCode="#,##0.00\ &quot;€&quot;"/>
    <numFmt numFmtId="165" formatCode="#,##0.00\ [$EUR]"/>
    <numFmt numFmtId="166" formatCode="#,##0.00\ _S_I_T"/>
    <numFmt numFmtId="167" formatCode="#,##0.00\ &quot;SIT&quot;"/>
  </numFmts>
  <fonts count="47">
    <font>
      <sz val="11"/>
      <color theme="1"/>
      <name val="Calibri"/>
      <family val="2"/>
      <charset val="238"/>
      <scheme val="minor"/>
    </font>
    <font>
      <b/>
      <sz val="11"/>
      <color rgb="FF3F3F3F"/>
      <name val="Calibri"/>
      <family val="2"/>
      <charset val="238"/>
      <scheme val="minor"/>
    </font>
    <font>
      <sz val="10"/>
      <color theme="1"/>
      <name val="Calibri"/>
      <family val="2"/>
      <charset val="238"/>
      <scheme val="minor"/>
    </font>
    <font>
      <b/>
      <sz val="10"/>
      <color rgb="FF3F3F3F"/>
      <name val="Calibri"/>
      <family val="2"/>
      <charset val="238"/>
      <scheme val="minor"/>
    </font>
    <font>
      <b/>
      <sz val="12"/>
      <color theme="1"/>
      <name val="Calibri"/>
      <family val="2"/>
      <charset val="238"/>
      <scheme val="minor"/>
    </font>
    <font>
      <b/>
      <sz val="10"/>
      <color theme="1"/>
      <name val="Calibri"/>
      <family val="2"/>
      <charset val="238"/>
      <scheme val="minor"/>
    </font>
    <font>
      <b/>
      <i/>
      <sz val="11"/>
      <color theme="1"/>
      <name val="Calibri"/>
      <family val="2"/>
      <charset val="238"/>
      <scheme val="minor"/>
    </font>
    <font>
      <b/>
      <sz val="12"/>
      <name val="Arial CE"/>
      <charset val="238"/>
    </font>
    <font>
      <b/>
      <sz val="12"/>
      <name val="Arial CE"/>
      <family val="2"/>
      <charset val="238"/>
    </font>
    <font>
      <sz val="11"/>
      <name val="Calibri"/>
      <family val="2"/>
      <charset val="238"/>
      <scheme val="minor"/>
    </font>
    <font>
      <b/>
      <sz val="11"/>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b/>
      <sz val="10"/>
      <color rgb="FF00B050"/>
      <name val="Calibri"/>
      <family val="2"/>
      <charset val="238"/>
      <scheme val="minor"/>
    </font>
    <font>
      <b/>
      <sz val="10"/>
      <color rgb="FF92D050"/>
      <name val="Calibri"/>
      <family val="2"/>
      <charset val="238"/>
      <scheme val="minor"/>
    </font>
    <font>
      <b/>
      <sz val="10"/>
      <name val="Calibri"/>
      <family val="2"/>
      <charset val="238"/>
      <scheme val="minor"/>
    </font>
    <font>
      <sz val="8"/>
      <color rgb="FFFF0000"/>
      <name val="Calibri"/>
      <family val="2"/>
      <charset val="238"/>
      <scheme val="minor"/>
    </font>
    <font>
      <b/>
      <sz val="8"/>
      <color rgb="FFFF0000"/>
      <name val="Calibri"/>
      <family val="2"/>
      <charset val="238"/>
      <scheme val="minor"/>
    </font>
    <font>
      <b/>
      <i/>
      <sz val="8"/>
      <color rgb="FFFF0000"/>
      <name val="Calibri"/>
      <family val="2"/>
      <charset val="238"/>
      <scheme val="minor"/>
    </font>
    <font>
      <b/>
      <sz val="10"/>
      <color theme="6" tint="-0.249977111117893"/>
      <name val="Calibri"/>
      <family val="2"/>
      <charset val="238"/>
      <scheme val="minor"/>
    </font>
    <font>
      <sz val="10"/>
      <name val="Calibri"/>
      <family val="2"/>
      <charset val="238"/>
      <scheme val="minor"/>
    </font>
    <font>
      <b/>
      <sz val="12"/>
      <name val="Calibri"/>
      <family val="2"/>
      <charset val="238"/>
      <scheme val="minor"/>
    </font>
    <font>
      <sz val="8"/>
      <name val="Calibri"/>
      <family val="2"/>
      <charset val="238"/>
      <scheme val="minor"/>
    </font>
    <font>
      <b/>
      <sz val="8"/>
      <name val="Calibri"/>
      <family val="2"/>
      <charset val="238"/>
      <scheme val="minor"/>
    </font>
    <font>
      <b/>
      <i/>
      <sz val="11"/>
      <name val="Calibri"/>
      <family val="2"/>
      <charset val="238"/>
      <scheme val="minor"/>
    </font>
    <font>
      <b/>
      <i/>
      <sz val="8"/>
      <name val="Calibri"/>
      <family val="2"/>
      <charset val="238"/>
      <scheme val="minor"/>
    </font>
    <font>
      <sz val="10"/>
      <name val="Arial CE"/>
      <family val="2"/>
      <charset val="238"/>
    </font>
    <font>
      <sz val="10"/>
      <name val="Calibri"/>
      <family val="2"/>
      <scheme val="minor"/>
    </font>
    <font>
      <sz val="10"/>
      <name val="Arial"/>
      <family val="2"/>
      <charset val="238"/>
    </font>
    <font>
      <sz val="11"/>
      <color theme="1"/>
      <name val="Calibri"/>
      <family val="2"/>
      <charset val="238"/>
      <scheme val="minor"/>
    </font>
    <font>
      <sz val="12"/>
      <name val="Arial CE"/>
      <family val="2"/>
      <charset val="238"/>
    </font>
    <font>
      <sz val="10"/>
      <name val="Times New Roman CE"/>
      <family val="1"/>
      <charset val="238"/>
    </font>
    <font>
      <b/>
      <sz val="10"/>
      <name val="Arial CE"/>
      <family val="2"/>
      <charset val="238"/>
    </font>
    <font>
      <b/>
      <sz val="12"/>
      <name val="Arial"/>
      <family val="2"/>
      <charset val="238"/>
    </font>
    <font>
      <b/>
      <sz val="10"/>
      <color indexed="58"/>
      <name val="Arial CE"/>
      <family val="2"/>
      <charset val="238"/>
    </font>
    <font>
      <sz val="10"/>
      <color indexed="8"/>
      <name val="Arial CE"/>
      <family val="2"/>
      <charset val="238"/>
    </font>
    <font>
      <sz val="10"/>
      <name val="Arial CE"/>
      <charset val="238"/>
    </font>
    <font>
      <sz val="8"/>
      <name val="Times New Roman CE"/>
      <family val="1"/>
      <charset val="238"/>
    </font>
    <font>
      <sz val="8"/>
      <name val="Arial CE"/>
      <family val="2"/>
      <charset val="238"/>
    </font>
    <font>
      <sz val="8"/>
      <color indexed="8"/>
      <name val="Arial CE"/>
      <family val="2"/>
      <charset val="238"/>
    </font>
    <font>
      <sz val="10"/>
      <color theme="1"/>
      <name val="Arial"/>
      <family val="2"/>
    </font>
    <font>
      <sz val="10"/>
      <name val="Arial"/>
      <family val="2"/>
    </font>
    <font>
      <b/>
      <sz val="10"/>
      <name val="Arial"/>
      <family val="2"/>
    </font>
    <font>
      <vertAlign val="superscript"/>
      <sz val="10"/>
      <name val="Arial"/>
      <family val="2"/>
    </font>
    <font>
      <i/>
      <sz val="10"/>
      <name val="Arial"/>
      <family val="2"/>
    </font>
    <font>
      <sz val="10"/>
      <name val="MS Sans Serif"/>
      <family val="2"/>
    </font>
    <font>
      <b/>
      <sz val="11"/>
      <name val="Arial CE"/>
      <family val="2"/>
      <charset val="238"/>
    </font>
  </fonts>
  <fills count="15">
    <fill>
      <patternFill patternType="none"/>
    </fill>
    <fill>
      <patternFill patternType="gray125"/>
    </fill>
    <fill>
      <patternFill patternType="solid">
        <fgColor rgb="FFF2F2F2"/>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indexed="42"/>
        <bgColor indexed="64"/>
      </patternFill>
    </fill>
  </fills>
  <borders count="30">
    <border>
      <left/>
      <right/>
      <top/>
      <bottom/>
      <diagonal/>
    </border>
    <border>
      <left style="thin">
        <color rgb="FF3F3F3F"/>
      </left>
      <right style="thin">
        <color rgb="FF3F3F3F"/>
      </right>
      <top style="thin">
        <color rgb="FF3F3F3F"/>
      </top>
      <bottom style="thin">
        <color rgb="FF3F3F3F"/>
      </bottom>
      <diagonal/>
    </border>
    <border>
      <left/>
      <right/>
      <top style="thin">
        <color rgb="FF3F3F3F"/>
      </top>
      <bottom/>
      <diagonal/>
    </border>
    <border>
      <left/>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auto="1"/>
      </top>
      <bottom style="hair">
        <color indexed="64"/>
      </bottom>
      <diagonal/>
    </border>
    <border>
      <left/>
      <right/>
      <top style="hair">
        <color indexed="64"/>
      </top>
      <bottom/>
      <diagonal/>
    </border>
    <border>
      <left/>
      <right/>
      <top style="hair">
        <color indexed="64"/>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diagonal/>
    </border>
    <border>
      <left/>
      <right/>
      <top/>
      <bottom style="double">
        <color indexed="64"/>
      </bottom>
      <diagonal/>
    </border>
    <border>
      <left/>
      <right/>
      <top style="medium">
        <color indexed="64"/>
      </top>
      <bottom/>
      <diagonal/>
    </border>
  </borders>
  <cellStyleXfs count="5">
    <xf numFmtId="0" fontId="0" fillId="0" borderId="0"/>
    <xf numFmtId="0" fontId="1" fillId="2" borderId="1" applyNumberFormat="0" applyAlignment="0" applyProtection="0"/>
    <xf numFmtId="0" fontId="28" fillId="0" borderId="0"/>
    <xf numFmtId="43" fontId="29" fillId="0" borderId="0" applyFont="0" applyFill="0" applyBorder="0" applyAlignment="0" applyProtection="0"/>
    <xf numFmtId="44" fontId="29" fillId="0" borderId="0" applyFont="0" applyFill="0" applyBorder="0" applyAlignment="0" applyProtection="0"/>
  </cellStyleXfs>
  <cellXfs count="478">
    <xf numFmtId="0" fontId="0" fillId="0" borderId="0" xfId="0"/>
    <xf numFmtId="0" fontId="2" fillId="0" borderId="0" xfId="0" applyFont="1" applyAlignment="1">
      <alignment vertical="top" wrapText="1"/>
    </xf>
    <xf numFmtId="0" fontId="2" fillId="0" borderId="0" xfId="0" applyFont="1"/>
    <xf numFmtId="0" fontId="2" fillId="0" borderId="0" xfId="0" applyFont="1" applyAlignment="1">
      <alignment wrapText="1"/>
    </xf>
    <xf numFmtId="0" fontId="2" fillId="0" borderId="0" xfId="0" applyFont="1" applyFill="1"/>
    <xf numFmtId="0" fontId="3" fillId="0" borderId="2" xfId="1" applyFont="1" applyFill="1" applyBorder="1" applyAlignment="1">
      <alignment horizontal="center" wrapText="1"/>
    </xf>
    <xf numFmtId="4" fontId="3" fillId="0" borderId="2" xfId="1" applyNumberFormat="1" applyFont="1" applyFill="1" applyBorder="1" applyAlignment="1">
      <alignment horizontal="center" vertical="top" wrapText="1"/>
    </xf>
    <xf numFmtId="0" fontId="2" fillId="0" borderId="0" xfId="0" applyFont="1" applyFill="1" applyAlignment="1">
      <alignment wrapText="1"/>
    </xf>
    <xf numFmtId="4" fontId="2" fillId="0" borderId="0" xfId="0" applyNumberFormat="1" applyFont="1" applyAlignment="1">
      <alignment horizontal="center" vertical="top" wrapText="1"/>
    </xf>
    <xf numFmtId="49" fontId="2" fillId="0" borderId="3" xfId="0" applyNumberFormat="1" applyFont="1" applyBorder="1" applyAlignment="1">
      <alignment vertical="top" wrapText="1"/>
    </xf>
    <xf numFmtId="4" fontId="2" fillId="0" borderId="3" xfId="0" applyNumberFormat="1" applyFont="1" applyBorder="1" applyAlignment="1">
      <alignment horizontal="center" vertical="top" wrapText="1"/>
    </xf>
    <xf numFmtId="0" fontId="2" fillId="0" borderId="0" xfId="0" applyFont="1" applyAlignment="1">
      <alignment horizontal="center" vertical="top" wrapText="1"/>
    </xf>
    <xf numFmtId="0" fontId="2" fillId="0" borderId="3" xfId="0" applyFont="1" applyBorder="1" applyAlignment="1">
      <alignment horizontal="center" vertical="top" wrapText="1"/>
    </xf>
    <xf numFmtId="0" fontId="3" fillId="0" borderId="2" xfId="1" applyFont="1" applyFill="1" applyBorder="1" applyAlignment="1">
      <alignment horizontal="left"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3" fillId="3" borderId="1" xfId="1" applyFont="1" applyFill="1" applyAlignment="1">
      <alignment horizontal="center" vertical="center" wrapText="1"/>
    </xf>
    <xf numFmtId="4" fontId="3" fillId="3" borderId="1" xfId="1" applyNumberFormat="1" applyFont="1" applyFill="1" applyAlignment="1">
      <alignment horizontal="center" vertical="center" wrapText="1"/>
    </xf>
    <xf numFmtId="0" fontId="7" fillId="0" borderId="0" xfId="0" applyFont="1"/>
    <xf numFmtId="164" fontId="0" fillId="0" borderId="0" xfId="0" applyNumberFormat="1"/>
    <xf numFmtId="0" fontId="0" fillId="0" borderId="0" xfId="0" applyAlignment="1">
      <alignment horizontal="right"/>
    </xf>
    <xf numFmtId="2" fontId="0" fillId="0" borderId="0" xfId="0" applyNumberFormat="1"/>
    <xf numFmtId="2" fontId="10" fillId="0" borderId="7" xfId="0" applyNumberFormat="1" applyFont="1" applyBorder="1" applyAlignment="1">
      <alignment horizontal="center"/>
    </xf>
    <xf numFmtId="2" fontId="2" fillId="0" borderId="0" xfId="0" applyNumberFormat="1" applyFont="1" applyFill="1" applyAlignment="1">
      <alignment vertical="top"/>
    </xf>
    <xf numFmtId="2" fontId="2" fillId="0" borderId="0" xfId="0" applyNumberFormat="1" applyFont="1" applyAlignment="1">
      <alignment vertical="top"/>
    </xf>
    <xf numFmtId="2" fontId="11" fillId="3" borderId="0" xfId="0" applyNumberFormat="1" applyFont="1" applyFill="1" applyAlignment="1">
      <alignment vertical="center"/>
    </xf>
    <xf numFmtId="0" fontId="2" fillId="0" borderId="0" xfId="0" applyFont="1" applyAlignment="1">
      <alignment horizontal="left" wrapText="1"/>
    </xf>
    <xf numFmtId="0" fontId="4" fillId="4" borderId="8" xfId="0" applyFont="1" applyFill="1" applyBorder="1" applyAlignment="1">
      <alignment horizontal="left" vertical="top" wrapText="1"/>
    </xf>
    <xf numFmtId="4" fontId="2" fillId="4" borderId="9" xfId="0" applyNumberFormat="1" applyFont="1" applyFill="1" applyBorder="1" applyAlignment="1">
      <alignment horizontal="center" vertical="top" wrapText="1"/>
    </xf>
    <xf numFmtId="0" fontId="0" fillId="5" borderId="5" xfId="0" applyFill="1" applyBorder="1"/>
    <xf numFmtId="0" fontId="0" fillId="4" borderId="4" xfId="0" applyFill="1" applyBorder="1"/>
    <xf numFmtId="0" fontId="0" fillId="4" borderId="5" xfId="0" applyFill="1" applyBorder="1"/>
    <xf numFmtId="164" fontId="0" fillId="4" borderId="6" xfId="0" applyNumberFormat="1" applyFill="1" applyBorder="1"/>
    <xf numFmtId="0" fontId="8" fillId="5" borderId="4" xfId="0" applyFont="1" applyFill="1" applyBorder="1"/>
    <xf numFmtId="164" fontId="8" fillId="5" borderId="6" xfId="0" applyNumberFormat="1" applyFont="1" applyFill="1" applyBorder="1"/>
    <xf numFmtId="2" fontId="5" fillId="0" borderId="0" xfId="0" applyNumberFormat="1" applyFont="1" applyAlignment="1">
      <alignment vertical="top"/>
    </xf>
    <xf numFmtId="2" fontId="12" fillId="3" borderId="0" xfId="0" applyNumberFormat="1" applyFont="1" applyFill="1" applyAlignment="1">
      <alignment vertical="center"/>
    </xf>
    <xf numFmtId="2" fontId="5" fillId="0" borderId="0" xfId="0" applyNumberFormat="1" applyFont="1" applyFill="1" applyAlignment="1">
      <alignment vertical="top"/>
    </xf>
    <xf numFmtId="4" fontId="16" fillId="0" borderId="0" xfId="0" applyNumberFormat="1" applyFont="1" applyAlignment="1">
      <alignment horizontal="center" vertical="top" wrapText="1"/>
    </xf>
    <xf numFmtId="2" fontId="18" fillId="4" borderId="5" xfId="0" applyNumberFormat="1" applyFont="1" applyFill="1" applyBorder="1" applyAlignment="1">
      <alignment horizontal="center" wrapText="1"/>
    </xf>
    <xf numFmtId="2" fontId="18" fillId="4" borderId="6" xfId="0" applyNumberFormat="1" applyFont="1" applyFill="1" applyBorder="1" applyAlignment="1">
      <alignment horizontal="center"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0" fontId="2" fillId="0" borderId="0" xfId="0" applyFont="1" applyProtection="1"/>
    <xf numFmtId="2" fontId="5" fillId="0" borderId="0" xfId="0" applyNumberFormat="1" applyFont="1" applyAlignment="1" applyProtection="1">
      <alignment vertical="top"/>
    </xf>
    <xf numFmtId="2" fontId="12" fillId="3" borderId="0" xfId="0" applyNumberFormat="1" applyFont="1" applyFill="1" applyAlignment="1" applyProtection="1">
      <alignment vertical="center"/>
    </xf>
    <xf numFmtId="0" fontId="2" fillId="0" borderId="0" xfId="0" applyFont="1" applyFill="1" applyProtection="1"/>
    <xf numFmtId="2" fontId="5" fillId="0" borderId="0" xfId="0" applyNumberFormat="1" applyFont="1" applyFill="1" applyAlignment="1" applyProtection="1">
      <alignment vertical="top"/>
    </xf>
    <xf numFmtId="2" fontId="19" fillId="7" borderId="0" xfId="0" applyNumberFormat="1" applyFont="1" applyFill="1" applyAlignment="1">
      <alignment vertical="top"/>
    </xf>
    <xf numFmtId="2" fontId="19" fillId="11" borderId="0" xfId="0" applyNumberFormat="1" applyFont="1" applyFill="1" applyAlignment="1">
      <alignment vertical="top"/>
    </xf>
    <xf numFmtId="2" fontId="13" fillId="7" borderId="0" xfId="0" applyNumberFormat="1" applyFont="1" applyFill="1" applyAlignment="1">
      <alignment vertical="top"/>
    </xf>
    <xf numFmtId="2" fontId="5" fillId="6" borderId="0" xfId="0" applyNumberFormat="1" applyFont="1" applyFill="1" applyAlignment="1">
      <alignment vertical="top"/>
    </xf>
    <xf numFmtId="2" fontId="5" fillId="7" borderId="0" xfId="0" applyNumberFormat="1" applyFont="1" applyFill="1" applyAlignment="1">
      <alignment vertical="top"/>
    </xf>
    <xf numFmtId="2" fontId="5" fillId="9" borderId="0" xfId="0" applyNumberFormat="1" applyFont="1" applyFill="1" applyAlignment="1">
      <alignment vertical="top"/>
    </xf>
    <xf numFmtId="2" fontId="14" fillId="6" borderId="0" xfId="0" applyNumberFormat="1" applyFont="1" applyFill="1" applyAlignment="1" applyProtection="1">
      <alignment vertical="top"/>
    </xf>
    <xf numFmtId="2" fontId="5" fillId="10" borderId="0" xfId="0" applyNumberFormat="1" applyFont="1" applyFill="1" applyAlignment="1" applyProtection="1">
      <alignment vertical="top"/>
    </xf>
    <xf numFmtId="2" fontId="5" fillId="11" borderId="0" xfId="0" applyNumberFormat="1" applyFont="1" applyFill="1" applyAlignment="1" applyProtection="1">
      <alignment vertical="top"/>
    </xf>
    <xf numFmtId="2" fontId="5" fillId="7" borderId="0" xfId="0" applyNumberFormat="1" applyFont="1" applyFill="1" applyAlignment="1" applyProtection="1">
      <alignment vertical="top"/>
    </xf>
    <xf numFmtId="2" fontId="14" fillId="7" borderId="0" xfId="0" applyNumberFormat="1" applyFont="1" applyFill="1" applyAlignment="1" applyProtection="1">
      <alignment vertical="top"/>
    </xf>
    <xf numFmtId="2" fontId="13" fillId="7" borderId="0" xfId="0" applyNumberFormat="1" applyFont="1" applyFill="1" applyAlignment="1" applyProtection="1">
      <alignment vertical="top"/>
    </xf>
    <xf numFmtId="2" fontId="13" fillId="11" borderId="0" xfId="0" applyNumberFormat="1" applyFont="1" applyFill="1" applyAlignment="1" applyProtection="1">
      <alignment vertical="top"/>
    </xf>
    <xf numFmtId="2" fontId="14" fillId="12" borderId="0" xfId="0" applyNumberFormat="1" applyFont="1" applyFill="1" applyAlignment="1" applyProtection="1">
      <alignment vertical="top"/>
    </xf>
    <xf numFmtId="2" fontId="13" fillId="12" borderId="0" xfId="0" applyNumberFormat="1" applyFont="1" applyFill="1" applyAlignment="1" applyProtection="1">
      <alignment vertical="top"/>
    </xf>
    <xf numFmtId="2" fontId="14" fillId="9" borderId="0" xfId="0" applyNumberFormat="1" applyFont="1" applyFill="1" applyAlignment="1" applyProtection="1">
      <alignment vertical="top"/>
    </xf>
    <xf numFmtId="2" fontId="13" fillId="9" borderId="0" xfId="0" applyNumberFormat="1" applyFont="1" applyFill="1" applyAlignment="1" applyProtection="1">
      <alignment vertical="top"/>
    </xf>
    <xf numFmtId="2" fontId="5" fillId="9" borderId="0" xfId="0" applyNumberFormat="1" applyFont="1" applyFill="1" applyAlignment="1" applyProtection="1">
      <alignment vertical="top"/>
    </xf>
    <xf numFmtId="2" fontId="5" fillId="12" borderId="0" xfId="0" applyNumberFormat="1" applyFont="1" applyFill="1" applyAlignment="1" applyProtection="1">
      <alignment vertical="top"/>
    </xf>
    <xf numFmtId="2" fontId="14" fillId="11" borderId="0" xfId="0" applyNumberFormat="1" applyFont="1" applyFill="1" applyAlignment="1">
      <alignment vertical="top"/>
    </xf>
    <xf numFmtId="0" fontId="20" fillId="0" borderId="3" xfId="0" applyFont="1" applyBorder="1" applyAlignment="1" applyProtection="1">
      <alignment horizontal="center" vertical="top" wrapText="1"/>
    </xf>
    <xf numFmtId="0" fontId="20" fillId="0" borderId="3" xfId="0" applyFont="1" applyBorder="1" applyAlignment="1">
      <alignment horizontal="left" vertical="top" wrapText="1"/>
    </xf>
    <xf numFmtId="4" fontId="20" fillId="0" borderId="3" xfId="0" applyNumberFormat="1" applyFont="1" applyBorder="1" applyAlignment="1">
      <alignment horizontal="center" vertical="top" wrapText="1"/>
    </xf>
    <xf numFmtId="4" fontId="20" fillId="0" borderId="3" xfId="0" applyNumberFormat="1" applyFont="1" applyBorder="1" applyAlignment="1" applyProtection="1">
      <alignment horizontal="center" vertical="top" wrapText="1"/>
    </xf>
    <xf numFmtId="4" fontId="20" fillId="0" borderId="0" xfId="0" applyNumberFormat="1" applyFont="1" applyBorder="1" applyAlignment="1">
      <alignment horizontal="center" vertical="top" wrapText="1"/>
    </xf>
    <xf numFmtId="0" fontId="20" fillId="0" borderId="0" xfId="0" applyFont="1" applyAlignment="1">
      <alignment wrapText="1"/>
    </xf>
    <xf numFmtId="49" fontId="20" fillId="0" borderId="3" xfId="0" applyNumberFormat="1" applyFont="1" applyBorder="1" applyAlignment="1">
      <alignment vertical="top" wrapText="1"/>
    </xf>
    <xf numFmtId="0" fontId="20" fillId="0" borderId="3" xfId="0" applyFont="1" applyBorder="1" applyAlignment="1">
      <alignment horizontal="center" vertical="top" wrapText="1"/>
    </xf>
    <xf numFmtId="0" fontId="20" fillId="0" borderId="0" xfId="0" applyFont="1"/>
    <xf numFmtId="0" fontId="20" fillId="0" borderId="0" xfId="0" applyFont="1" applyAlignment="1">
      <alignment horizontal="left"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0" xfId="0" applyFont="1" applyAlignment="1">
      <alignment horizontal="left" vertical="top" wrapText="1"/>
    </xf>
    <xf numFmtId="4" fontId="20" fillId="0" borderId="0" xfId="0" applyNumberFormat="1" applyFont="1" applyAlignment="1">
      <alignment horizontal="center" vertical="top" wrapText="1"/>
    </xf>
    <xf numFmtId="0" fontId="15" fillId="3" borderId="1" xfId="1" applyFont="1" applyFill="1" applyAlignment="1">
      <alignment horizontal="center" vertical="center" wrapText="1"/>
    </xf>
    <xf numFmtId="4" fontId="15" fillId="3" borderId="1" xfId="1" applyNumberFormat="1" applyFont="1" applyFill="1" applyAlignment="1">
      <alignment horizontal="center" vertical="center" wrapText="1"/>
    </xf>
    <xf numFmtId="0" fontId="15" fillId="0" borderId="2" xfId="1" applyFont="1" applyFill="1" applyBorder="1" applyAlignment="1">
      <alignment horizontal="center" wrapText="1"/>
    </xf>
    <xf numFmtId="0" fontId="15" fillId="0" borderId="2" xfId="1" applyFont="1" applyFill="1" applyBorder="1" applyAlignment="1">
      <alignment horizontal="left" wrapText="1"/>
    </xf>
    <xf numFmtId="4" fontId="15" fillId="0" borderId="2" xfId="1" applyNumberFormat="1" applyFont="1" applyFill="1" applyBorder="1" applyAlignment="1">
      <alignment horizontal="center" vertical="top" wrapText="1"/>
    </xf>
    <xf numFmtId="0" fontId="20" fillId="0" borderId="0" xfId="0" applyFont="1" applyFill="1"/>
    <xf numFmtId="49" fontId="20" fillId="0" borderId="0" xfId="0" applyNumberFormat="1" applyFont="1" applyBorder="1" applyAlignment="1">
      <alignment vertical="top" wrapText="1"/>
    </xf>
    <xf numFmtId="0" fontId="20" fillId="0" borderId="0" xfId="0" applyFont="1" applyBorder="1" applyAlignment="1">
      <alignment horizontal="center" vertical="top" wrapText="1"/>
    </xf>
    <xf numFmtId="0" fontId="20" fillId="0" borderId="0" xfId="0" applyFont="1" applyBorder="1" applyAlignment="1">
      <alignment horizontal="left" vertical="top" wrapText="1"/>
    </xf>
    <xf numFmtId="0" fontId="21" fillId="4" borderId="8" xfId="0" applyFont="1" applyFill="1" applyBorder="1" applyAlignment="1">
      <alignment horizontal="left" vertical="top" wrapText="1"/>
    </xf>
    <xf numFmtId="4" fontId="20" fillId="4" borderId="9" xfId="0" applyNumberFormat="1" applyFont="1" applyFill="1" applyBorder="1" applyAlignment="1">
      <alignment horizontal="center" vertical="top" wrapText="1"/>
    </xf>
    <xf numFmtId="0" fontId="20" fillId="0" borderId="0" xfId="0" applyFont="1" applyFill="1" applyAlignment="1">
      <alignment wrapText="1"/>
    </xf>
    <xf numFmtId="2" fontId="25" fillId="4" borderId="5" xfId="0" applyNumberFormat="1" applyFont="1" applyFill="1" applyBorder="1" applyAlignment="1">
      <alignment horizontal="center" wrapText="1"/>
    </xf>
    <xf numFmtId="2" fontId="25" fillId="4" borderId="6" xfId="0" applyNumberFormat="1" applyFont="1" applyFill="1" applyBorder="1" applyAlignment="1">
      <alignment horizontal="center" wrapText="1"/>
    </xf>
    <xf numFmtId="4" fontId="22" fillId="0" borderId="0" xfId="0" applyNumberFormat="1" applyFont="1" applyAlignment="1">
      <alignment horizontal="center" vertical="top" wrapText="1"/>
    </xf>
    <xf numFmtId="49" fontId="20" fillId="0" borderId="3" xfId="0" applyNumberFormat="1" applyFont="1" applyFill="1" applyBorder="1" applyAlignment="1">
      <alignment vertical="top" wrapText="1"/>
    </xf>
    <xf numFmtId="0" fontId="20" fillId="0" borderId="3" xfId="0" applyFont="1" applyFill="1" applyBorder="1" applyAlignment="1">
      <alignment horizontal="center" vertical="top" wrapText="1"/>
    </xf>
    <xf numFmtId="0" fontId="20" fillId="0" borderId="3" xfId="0" applyFont="1" applyFill="1" applyBorder="1" applyAlignment="1">
      <alignment horizontal="left" vertical="top" wrapText="1"/>
    </xf>
    <xf numFmtId="4" fontId="20" fillId="0" borderId="3" xfId="0" applyNumberFormat="1" applyFont="1" applyFill="1" applyBorder="1" applyAlignment="1">
      <alignment horizontal="center" vertical="top" wrapText="1"/>
    </xf>
    <xf numFmtId="0" fontId="20" fillId="0" borderId="0" xfId="0" applyFont="1" applyAlignment="1" applyProtection="1">
      <alignment horizontal="left" wrapText="1"/>
    </xf>
    <xf numFmtId="0" fontId="20" fillId="0" borderId="0" xfId="0" applyFont="1" applyAlignment="1" applyProtection="1">
      <alignment vertical="top" wrapText="1"/>
    </xf>
    <xf numFmtId="0" fontId="20" fillId="0" borderId="0" xfId="0" applyFont="1" applyAlignment="1" applyProtection="1">
      <alignment horizontal="center" vertical="top" wrapText="1"/>
    </xf>
    <xf numFmtId="0" fontId="20" fillId="0" borderId="0" xfId="0" applyFont="1" applyAlignment="1" applyProtection="1">
      <alignment horizontal="left" vertical="top" wrapText="1"/>
    </xf>
    <xf numFmtId="4" fontId="20" fillId="0" borderId="0" xfId="0" applyNumberFormat="1" applyFont="1" applyAlignment="1" applyProtection="1">
      <alignment horizontal="center" vertical="top" wrapText="1"/>
    </xf>
    <xf numFmtId="0" fontId="20" fillId="0" borderId="0" xfId="0" applyFont="1" applyAlignment="1" applyProtection="1">
      <alignment wrapText="1"/>
    </xf>
    <xf numFmtId="0" fontId="15" fillId="3" borderId="1" xfId="1" applyFont="1" applyFill="1" applyAlignment="1" applyProtection="1">
      <alignment horizontal="center" vertical="center" wrapText="1"/>
    </xf>
    <xf numFmtId="4" fontId="15" fillId="3" borderId="1" xfId="1" applyNumberFormat="1" applyFont="1" applyFill="1" applyAlignment="1" applyProtection="1">
      <alignment horizontal="center" vertical="center" wrapText="1"/>
    </xf>
    <xf numFmtId="0" fontId="20" fillId="0" borderId="0" xfId="0" applyFont="1" applyFill="1" applyAlignment="1" applyProtection="1">
      <alignment wrapText="1"/>
    </xf>
    <xf numFmtId="0" fontId="15" fillId="0" borderId="2" xfId="1" applyFont="1" applyFill="1" applyBorder="1" applyAlignment="1" applyProtection="1">
      <alignment horizontal="center" wrapText="1"/>
    </xf>
    <xf numFmtId="0" fontId="15" fillId="0" borderId="2" xfId="1" applyFont="1" applyFill="1" applyBorder="1" applyAlignment="1" applyProtection="1">
      <alignment horizontal="left" wrapText="1"/>
    </xf>
    <xf numFmtId="4" fontId="15" fillId="0" borderId="2" xfId="1" applyNumberFormat="1" applyFont="1" applyFill="1" applyBorder="1" applyAlignment="1" applyProtection="1">
      <alignment horizontal="center" vertical="top" wrapText="1"/>
    </xf>
    <xf numFmtId="4" fontId="22" fillId="0" borderId="0" xfId="0" applyNumberFormat="1" applyFont="1" applyAlignment="1" applyProtection="1">
      <alignment horizontal="center" vertical="top" wrapText="1"/>
    </xf>
    <xf numFmtId="2" fontId="25" fillId="4" borderId="5" xfId="0" applyNumberFormat="1" applyFont="1" applyFill="1" applyBorder="1" applyAlignment="1" applyProtection="1">
      <alignment horizontal="center" wrapText="1"/>
    </xf>
    <xf numFmtId="2" fontId="25" fillId="4" borderId="6" xfId="0" applyNumberFormat="1" applyFont="1" applyFill="1" applyBorder="1" applyAlignment="1" applyProtection="1">
      <alignment horizontal="center" wrapText="1"/>
    </xf>
    <xf numFmtId="0" fontId="20" fillId="0" borderId="0" xfId="0" applyFont="1" applyProtection="1"/>
    <xf numFmtId="0" fontId="20" fillId="0" borderId="0" xfId="0" applyFont="1" applyFill="1" applyProtection="1"/>
    <xf numFmtId="49" fontId="20" fillId="0" borderId="3" xfId="0" applyNumberFormat="1" applyFont="1" applyBorder="1" applyAlignment="1" applyProtection="1">
      <alignment vertical="top" wrapText="1"/>
    </xf>
    <xf numFmtId="0" fontId="20" fillId="0" borderId="3" xfId="0" applyFont="1" applyBorder="1" applyAlignment="1" applyProtection="1">
      <alignment horizontal="left" vertical="top" wrapText="1"/>
    </xf>
    <xf numFmtId="4" fontId="23" fillId="0" borderId="0" xfId="0" applyNumberFormat="1" applyFont="1" applyAlignment="1" applyProtection="1">
      <alignment horizontal="center" vertical="top" wrapText="1"/>
    </xf>
    <xf numFmtId="2" fontId="23" fillId="0" borderId="0" xfId="0" applyNumberFormat="1" applyFont="1" applyAlignment="1" applyProtection="1">
      <alignment horizontal="center" wrapText="1"/>
    </xf>
    <xf numFmtId="2" fontId="15" fillId="0" borderId="0" xfId="0" applyNumberFormat="1" applyFont="1" applyAlignment="1" applyProtection="1">
      <alignment horizontal="center" wrapText="1"/>
    </xf>
    <xf numFmtId="49" fontId="20" fillId="0" borderId="3" xfId="0" applyNumberFormat="1" applyFont="1" applyFill="1" applyBorder="1" applyAlignment="1" applyProtection="1">
      <alignment vertical="top" wrapText="1"/>
    </xf>
    <xf numFmtId="0" fontId="20" fillId="0" borderId="3" xfId="0" applyFont="1" applyFill="1" applyBorder="1" applyAlignment="1" applyProtection="1">
      <alignment horizontal="center" vertical="top" wrapText="1"/>
    </xf>
    <xf numFmtId="0" fontId="20" fillId="0" borderId="3" xfId="0" applyFont="1" applyFill="1" applyBorder="1" applyAlignment="1" applyProtection="1">
      <alignment horizontal="left" vertical="top" wrapText="1"/>
    </xf>
    <xf numFmtId="4" fontId="20" fillId="0" borderId="3" xfId="0" applyNumberFormat="1" applyFont="1" applyFill="1" applyBorder="1" applyAlignment="1" applyProtection="1">
      <alignment horizontal="center" vertical="top" wrapText="1"/>
    </xf>
    <xf numFmtId="2" fontId="23" fillId="0" borderId="11" xfId="0" applyNumberFormat="1" applyFont="1" applyBorder="1" applyAlignment="1" applyProtection="1">
      <alignment horizontal="center" wrapText="1"/>
    </xf>
    <xf numFmtId="0" fontId="21" fillId="4" borderId="8" xfId="0" applyFont="1" applyFill="1" applyBorder="1" applyAlignment="1" applyProtection="1">
      <alignment horizontal="left" vertical="top" wrapText="1"/>
    </xf>
    <xf numFmtId="4" fontId="20" fillId="4" borderId="9" xfId="0" applyNumberFormat="1" applyFont="1" applyFill="1" applyBorder="1" applyAlignment="1" applyProtection="1">
      <alignment horizontal="center" vertical="top" wrapText="1"/>
    </xf>
    <xf numFmtId="49" fontId="27" fillId="0" borderId="0" xfId="0" applyNumberFormat="1" applyFont="1" applyFill="1" applyBorder="1" applyAlignment="1">
      <alignment horizontal="left" vertical="top" wrapText="1"/>
    </xf>
    <xf numFmtId="49" fontId="27" fillId="0" borderId="0" xfId="0" quotePrefix="1" applyNumberFormat="1" applyFont="1" applyFill="1" applyBorder="1" applyAlignment="1">
      <alignment horizontal="left" vertical="top" wrapText="1"/>
    </xf>
    <xf numFmtId="4" fontId="27" fillId="0" borderId="3" xfId="0" applyNumberFormat="1" applyFont="1" applyBorder="1" applyAlignment="1">
      <alignment horizontal="center" vertical="top" wrapText="1"/>
    </xf>
    <xf numFmtId="4" fontId="27" fillId="0" borderId="0" xfId="0" applyNumberFormat="1" applyFont="1" applyFill="1" applyAlignment="1">
      <alignment horizontal="center" vertical="top"/>
    </xf>
    <xf numFmtId="49" fontId="21" fillId="0" borderId="0" xfId="0" applyNumberFormat="1" applyFont="1" applyAlignment="1" applyProtection="1">
      <alignment horizontal="left" vertical="top" wrapText="1"/>
    </xf>
    <xf numFmtId="49" fontId="21" fillId="0" borderId="0" xfId="0" applyNumberFormat="1" applyFont="1" applyAlignment="1">
      <alignment horizontal="left" vertical="top" wrapText="1"/>
    </xf>
    <xf numFmtId="49" fontId="4" fillId="0" borderId="0" xfId="0" applyNumberFormat="1" applyFont="1" applyAlignment="1">
      <alignment horizontal="left" vertical="top" wrapText="1"/>
    </xf>
    <xf numFmtId="4" fontId="32" fillId="0" borderId="0" xfId="0" applyNumberFormat="1" applyFont="1" applyAlignment="1">
      <alignment horizontal="center"/>
    </xf>
    <xf numFmtId="0" fontId="26" fillId="0" borderId="0" xfId="0" applyFont="1" applyAlignment="1">
      <alignment vertical="top" wrapText="1"/>
    </xf>
    <xf numFmtId="0" fontId="31" fillId="0" borderId="0" xfId="0" applyFont="1" applyAlignment="1">
      <alignment horizontal="right"/>
    </xf>
    <xf numFmtId="0" fontId="26" fillId="0" borderId="0" xfId="0" applyFont="1" applyAlignment="1">
      <alignment horizontal="right"/>
    </xf>
    <xf numFmtId="0" fontId="33" fillId="0" borderId="0" xfId="0" applyFont="1"/>
    <xf numFmtId="0" fontId="26" fillId="0" borderId="0" xfId="0" applyFont="1"/>
    <xf numFmtId="0" fontId="26" fillId="13" borderId="0" xfId="0" applyFont="1" applyFill="1" applyBorder="1"/>
    <xf numFmtId="0" fontId="30" fillId="0" borderId="0" xfId="0" applyFont="1"/>
    <xf numFmtId="0" fontId="34" fillId="14" borderId="17" xfId="0" applyFont="1" applyFill="1" applyBorder="1" applyAlignment="1">
      <alignment horizontal="center" vertical="top" wrapText="1"/>
    </xf>
    <xf numFmtId="4" fontId="26" fillId="0" borderId="0" xfId="0" applyNumberFormat="1" applyFont="1" applyAlignment="1">
      <alignment horizontal="center"/>
    </xf>
    <xf numFmtId="0" fontId="32" fillId="0" borderId="18" xfId="0" applyFont="1" applyBorder="1" applyAlignment="1">
      <alignment vertical="top"/>
    </xf>
    <xf numFmtId="0" fontId="26" fillId="0" borderId="18" xfId="0" applyFont="1" applyBorder="1"/>
    <xf numFmtId="4" fontId="26" fillId="0" borderId="18" xfId="0" applyNumberFormat="1" applyFont="1" applyBorder="1" applyAlignment="1">
      <alignment horizontal="center"/>
    </xf>
    <xf numFmtId="0" fontId="26" fillId="0" borderId="5" xfId="0" applyFont="1" applyBorder="1" applyAlignment="1">
      <alignment horizontal="left" vertical="top" wrapText="1"/>
    </xf>
    <xf numFmtId="0" fontId="26" fillId="0" borderId="4" xfId="0" applyFont="1" applyBorder="1"/>
    <xf numFmtId="0" fontId="26" fillId="0" borderId="4" xfId="0" applyFont="1" applyBorder="1" applyAlignment="1">
      <alignment horizontal="right"/>
    </xf>
    <xf numFmtId="0" fontId="26" fillId="0" borderId="19" xfId="0" applyFont="1" applyBorder="1" applyAlignment="1">
      <alignment vertical="top" wrapText="1"/>
    </xf>
    <xf numFmtId="0" fontId="26" fillId="0" borderId="0" xfId="0" applyFont="1" applyBorder="1" applyAlignment="1">
      <alignment horizontal="right"/>
    </xf>
    <xf numFmtId="0" fontId="26" fillId="0" borderId="11" xfId="0" applyFont="1" applyBorder="1" applyAlignment="1">
      <alignment horizontal="right"/>
    </xf>
    <xf numFmtId="165" fontId="26" fillId="0" borderId="20" xfId="0" applyNumberFormat="1" applyFont="1" applyBorder="1" applyAlignment="1">
      <alignment horizontal="center"/>
    </xf>
    <xf numFmtId="0" fontId="26" fillId="0" borderId="18" xfId="0" applyFont="1" applyBorder="1" applyAlignment="1">
      <alignment horizontal="right"/>
    </xf>
    <xf numFmtId="0" fontId="26" fillId="0" borderId="18" xfId="0" applyFont="1" applyBorder="1" applyAlignment="1">
      <alignment vertical="top" wrapText="1"/>
    </xf>
    <xf numFmtId="0" fontId="35" fillId="0" borderId="18" xfId="0" applyFont="1" applyBorder="1" applyAlignment="1">
      <alignment horizontal="right"/>
    </xf>
    <xf numFmtId="165" fontId="26" fillId="0" borderId="18" xfId="0" applyNumberFormat="1" applyFont="1" applyBorder="1" applyAlignment="1">
      <alignment horizontal="center"/>
    </xf>
    <xf numFmtId="0" fontId="26" fillId="13" borderId="0" xfId="0" applyFont="1" applyFill="1" applyBorder="1" applyAlignment="1">
      <alignment vertical="top" wrapText="1"/>
    </xf>
    <xf numFmtId="165" fontId="32" fillId="0" borderId="0" xfId="0" applyNumberFormat="1" applyFont="1" applyAlignment="1">
      <alignment horizontal="center"/>
    </xf>
    <xf numFmtId="0" fontId="32" fillId="0" borderId="18" xfId="0" applyFont="1" applyBorder="1" applyAlignment="1">
      <alignment vertical="top" wrapText="1"/>
    </xf>
    <xf numFmtId="0" fontId="36" fillId="0" borderId="18" xfId="0" applyFont="1" applyBorder="1" applyAlignment="1">
      <alignment vertical="top" wrapText="1"/>
    </xf>
    <xf numFmtId="0" fontId="26" fillId="0" borderId="6" xfId="0" applyFont="1" applyBorder="1" applyAlignment="1">
      <alignment horizontal="right"/>
    </xf>
    <xf numFmtId="0" fontId="26" fillId="0" borderId="18" xfId="0" applyFont="1" applyBorder="1" applyAlignment="1">
      <alignment horizontal="left" vertical="top" wrapText="1"/>
    </xf>
    <xf numFmtId="0" fontId="26" fillId="0" borderId="18" xfId="0" applyFont="1" applyFill="1" applyBorder="1" applyAlignment="1">
      <alignment horizontal="left" vertical="top" wrapText="1"/>
    </xf>
    <xf numFmtId="0" fontId="26" fillId="0" borderId="0" xfId="0" applyFont="1" applyBorder="1" applyAlignment="1">
      <alignment vertical="top" wrapText="1"/>
    </xf>
    <xf numFmtId="0" fontId="32" fillId="0" borderId="19" xfId="0" applyFont="1" applyBorder="1" applyAlignment="1">
      <alignment vertical="top" wrapText="1"/>
    </xf>
    <xf numFmtId="0" fontId="26" fillId="0" borderId="20" xfId="0" applyFont="1" applyBorder="1" applyAlignment="1">
      <alignment horizontal="right"/>
    </xf>
    <xf numFmtId="165" fontId="32" fillId="0" borderId="18" xfId="0" applyNumberFormat="1" applyFont="1" applyBorder="1" applyAlignment="1">
      <alignment horizontal="center"/>
    </xf>
    <xf numFmtId="0" fontId="26" fillId="0" borderId="18" xfId="0" applyFont="1" applyFill="1" applyBorder="1" applyAlignment="1">
      <alignment vertical="top" wrapText="1"/>
    </xf>
    <xf numFmtId="0" fontId="26" fillId="0" borderId="18" xfId="0" applyFont="1" applyFill="1" applyBorder="1" applyAlignment="1">
      <alignment horizontal="right"/>
    </xf>
    <xf numFmtId="165" fontId="32" fillId="0" borderId="0" xfId="0" applyNumberFormat="1" applyFont="1" applyAlignment="1">
      <alignment horizontal="center" vertical="top"/>
    </xf>
    <xf numFmtId="165" fontId="26" fillId="0" borderId="0" xfId="0" applyNumberFormat="1" applyFont="1" applyBorder="1" applyAlignment="1">
      <alignment horizontal="center"/>
    </xf>
    <xf numFmtId="0" fontId="8" fillId="0" borderId="13" xfId="0" applyFont="1" applyBorder="1" applyAlignment="1">
      <alignment vertical="top" wrapText="1"/>
    </xf>
    <xf numFmtId="0" fontId="26" fillId="0" borderId="13" xfId="0" applyFont="1" applyBorder="1" applyAlignment="1">
      <alignment horizontal="right"/>
    </xf>
    <xf numFmtId="165" fontId="32" fillId="0" borderId="13" xfId="0" applyNumberFormat="1" applyFont="1" applyBorder="1" applyAlignment="1">
      <alignment horizontal="center"/>
    </xf>
    <xf numFmtId="165" fontId="26" fillId="0" borderId="0" xfId="0" applyNumberFormat="1" applyFont="1" applyAlignment="1">
      <alignment horizontal="center"/>
    </xf>
    <xf numFmtId="0" fontId="37" fillId="0" borderId="0" xfId="0" applyFont="1"/>
    <xf numFmtId="0" fontId="37" fillId="0" borderId="0" xfId="0" applyFont="1" applyBorder="1"/>
    <xf numFmtId="0" fontId="26" fillId="0" borderId="0" xfId="0" applyFont="1" applyAlignment="1">
      <alignment vertical="top"/>
    </xf>
    <xf numFmtId="0" fontId="26" fillId="0" borderId="21" xfId="0" applyFont="1" applyBorder="1"/>
    <xf numFmtId="0" fontId="38" fillId="0" borderId="18" xfId="0" applyFont="1" applyBorder="1" applyAlignment="1">
      <alignment horizontal="left" vertical="top"/>
    </xf>
    <xf numFmtId="0" fontId="38" fillId="0" borderId="19" xfId="0" applyFont="1" applyBorder="1" applyAlignment="1">
      <alignment horizontal="left" vertical="top"/>
    </xf>
    <xf numFmtId="0" fontId="38" fillId="0" borderId="22" xfId="0" applyFont="1" applyBorder="1" applyAlignment="1">
      <alignment horizontal="left" vertical="top"/>
    </xf>
    <xf numFmtId="0" fontId="39" fillId="0" borderId="18" xfId="0" applyFont="1" applyBorder="1" applyAlignment="1">
      <alignment horizontal="left" vertical="top"/>
    </xf>
    <xf numFmtId="0" fontId="38" fillId="0" borderId="0" xfId="0" applyFont="1" applyBorder="1" applyAlignment="1">
      <alignment horizontal="left" vertical="top"/>
    </xf>
    <xf numFmtId="0" fontId="38" fillId="0" borderId="0" xfId="0" applyFont="1" applyBorder="1"/>
    <xf numFmtId="0" fontId="38" fillId="0" borderId="18" xfId="0" applyFont="1" applyFill="1" applyBorder="1" applyAlignment="1">
      <alignment horizontal="left" vertical="top"/>
    </xf>
    <xf numFmtId="0" fontId="38" fillId="0" borderId="0" xfId="0" applyFont="1" applyAlignment="1">
      <alignment horizontal="left" vertical="top"/>
    </xf>
    <xf numFmtId="0" fontId="38" fillId="0" borderId="13" xfId="0" applyFont="1" applyBorder="1" applyAlignment="1">
      <alignment horizontal="left" vertical="top"/>
    </xf>
    <xf numFmtId="0" fontId="38" fillId="0" borderId="0" xfId="0" applyFont="1"/>
    <xf numFmtId="166" fontId="40" fillId="0" borderId="0" xfId="0" applyNumberFormat="1" applyFont="1" applyFill="1" applyBorder="1" applyAlignment="1" applyProtection="1">
      <alignment vertical="top" wrapText="1"/>
    </xf>
    <xf numFmtId="0" fontId="30" fillId="0" borderId="23" xfId="0" applyFont="1" applyBorder="1"/>
    <xf numFmtId="0" fontId="38" fillId="0" borderId="24" xfId="0" applyFont="1" applyBorder="1"/>
    <xf numFmtId="0" fontId="30" fillId="0" borderId="13" xfId="0" applyFont="1" applyBorder="1" applyAlignment="1">
      <alignment horizontal="right"/>
    </xf>
    <xf numFmtId="0" fontId="38" fillId="0" borderId="23" xfId="0" applyFont="1" applyBorder="1"/>
    <xf numFmtId="0" fontId="38" fillId="0" borderId="25" xfId="0" applyFont="1" applyBorder="1"/>
    <xf numFmtId="0" fontId="26" fillId="0" borderId="26" xfId="0" applyFont="1" applyBorder="1" applyAlignment="1">
      <alignment horizontal="right"/>
    </xf>
    <xf numFmtId="4" fontId="40" fillId="0" borderId="18" xfId="0" applyNumberFormat="1" applyFont="1" applyBorder="1" applyAlignment="1">
      <alignment horizontal="right" wrapText="1"/>
    </xf>
    <xf numFmtId="165" fontId="32" fillId="0" borderId="0" xfId="0" applyNumberFormat="1" applyFont="1" applyAlignment="1">
      <alignment horizontal="right"/>
    </xf>
    <xf numFmtId="165" fontId="26" fillId="0" borderId="11" xfId="0" applyNumberFormat="1" applyFont="1" applyBorder="1" applyAlignment="1">
      <alignment horizontal="center"/>
    </xf>
    <xf numFmtId="4" fontId="31" fillId="0" borderId="0" xfId="0" applyNumberFormat="1" applyFont="1" applyAlignment="1">
      <alignment horizontal="right"/>
    </xf>
    <xf numFmtId="0" fontId="26" fillId="13" borderId="0" xfId="0" applyFont="1" applyFill="1" applyBorder="1" applyAlignment="1">
      <alignment horizontal="right"/>
    </xf>
    <xf numFmtId="4" fontId="34" fillId="14" borderId="17" xfId="0" applyNumberFormat="1" applyFont="1" applyFill="1" applyBorder="1" applyAlignment="1">
      <alignment horizontal="right" vertical="top" wrapText="1"/>
    </xf>
    <xf numFmtId="4" fontId="26" fillId="0" borderId="0" xfId="0" applyNumberFormat="1" applyFont="1" applyAlignment="1">
      <alignment horizontal="right"/>
    </xf>
    <xf numFmtId="4" fontId="26" fillId="0" borderId="18" xfId="0" applyNumberFormat="1" applyFont="1" applyBorder="1" applyAlignment="1">
      <alignment horizontal="right"/>
    </xf>
    <xf numFmtId="165" fontId="26" fillId="0" borderId="18" xfId="0" applyNumberFormat="1" applyFont="1" applyBorder="1" applyAlignment="1">
      <alignment horizontal="right"/>
    </xf>
    <xf numFmtId="165" fontId="35" fillId="0" borderId="0" xfId="4" applyNumberFormat="1" applyFont="1" applyFill="1" applyBorder="1" applyAlignment="1">
      <alignment horizontal="right" wrapText="1"/>
    </xf>
    <xf numFmtId="165" fontId="26" fillId="0" borderId="20" xfId="0" applyNumberFormat="1" applyFont="1" applyBorder="1" applyAlignment="1">
      <alignment horizontal="right"/>
    </xf>
    <xf numFmtId="165" fontId="35" fillId="0" borderId="18" xfId="4" applyNumberFormat="1" applyFont="1" applyFill="1" applyBorder="1" applyAlignment="1">
      <alignment horizontal="right" wrapText="1"/>
    </xf>
    <xf numFmtId="165" fontId="26" fillId="0" borderId="0" xfId="0" applyNumberFormat="1" applyFont="1" applyAlignment="1">
      <alignment horizontal="right" vertical="top"/>
    </xf>
    <xf numFmtId="165" fontId="26" fillId="0" borderId="0" xfId="0" applyNumberFormat="1" applyFont="1" applyAlignment="1">
      <alignment horizontal="right"/>
    </xf>
    <xf numFmtId="165" fontId="26" fillId="0" borderId="0" xfId="0" applyNumberFormat="1" applyFont="1" applyBorder="1" applyAlignment="1">
      <alignment horizontal="right"/>
    </xf>
    <xf numFmtId="165" fontId="26" fillId="0" borderId="11" xfId="0" applyNumberFormat="1" applyFont="1" applyBorder="1" applyAlignment="1">
      <alignment horizontal="right"/>
    </xf>
    <xf numFmtId="165" fontId="26" fillId="0" borderId="26" xfId="0" applyNumberFormat="1" applyFont="1" applyBorder="1" applyAlignment="1">
      <alignment horizontal="right"/>
    </xf>
    <xf numFmtId="165" fontId="26" fillId="0" borderId="13" xfId="0" applyNumberFormat="1" applyFont="1" applyBorder="1" applyAlignment="1">
      <alignment horizontal="right"/>
    </xf>
    <xf numFmtId="0" fontId="34" fillId="14" borderId="17" xfId="0" applyFont="1" applyFill="1" applyBorder="1" applyAlignment="1">
      <alignment horizontal="left" vertical="top" wrapText="1"/>
    </xf>
    <xf numFmtId="4" fontId="34" fillId="14" borderId="17" xfId="0" applyNumberFormat="1" applyFont="1" applyFill="1" applyBorder="1" applyAlignment="1">
      <alignment horizontal="right" vertical="top"/>
    </xf>
    <xf numFmtId="0" fontId="0" fillId="0" borderId="0" xfId="0" applyBorder="1"/>
    <xf numFmtId="0" fontId="30" fillId="0" borderId="13" xfId="0" applyFont="1" applyBorder="1" applyAlignment="1">
      <alignment horizontal="left" vertical="center"/>
    </xf>
    <xf numFmtId="0" fontId="30" fillId="0" borderId="11" xfId="0" applyFont="1" applyBorder="1" applyAlignment="1">
      <alignment vertical="center" wrapText="1"/>
    </xf>
    <xf numFmtId="0" fontId="30" fillId="0" borderId="26" xfId="0" applyFont="1" applyBorder="1" applyAlignment="1">
      <alignment vertical="center" wrapText="1"/>
    </xf>
    <xf numFmtId="165" fontId="8" fillId="0" borderId="20" xfId="0" applyNumberFormat="1" applyFont="1" applyBorder="1" applyAlignment="1">
      <alignment horizontal="right" vertical="center"/>
    </xf>
    <xf numFmtId="165" fontId="8" fillId="0" borderId="27" xfId="0" applyNumberFormat="1" applyFont="1" applyBorder="1" applyAlignment="1">
      <alignment horizontal="right"/>
    </xf>
    <xf numFmtId="0" fontId="42" fillId="0" borderId="0" xfId="0" applyFont="1" applyAlignment="1">
      <alignment horizontal="center"/>
    </xf>
    <xf numFmtId="1" fontId="42" fillId="0" borderId="0" xfId="0" applyNumberFormat="1" applyFont="1" applyAlignment="1">
      <alignment horizontal="center"/>
    </xf>
    <xf numFmtId="0" fontId="42" fillId="0" borderId="0" xfId="0" applyNumberFormat="1" applyFont="1"/>
    <xf numFmtId="4" fontId="41" fillId="0" borderId="0" xfId="0" applyNumberFormat="1" applyFont="1"/>
    <xf numFmtId="0" fontId="40" fillId="0" borderId="0" xfId="0" applyFont="1"/>
    <xf numFmtId="1" fontId="41" fillId="0" borderId="0" xfId="0" applyNumberFormat="1" applyFont="1" applyAlignment="1">
      <alignment horizontal="center"/>
    </xf>
    <xf numFmtId="0" fontId="41" fillId="0" borderId="0" xfId="0" applyNumberFormat="1" applyFont="1"/>
    <xf numFmtId="167" fontId="41" fillId="0" borderId="0" xfId="0" applyNumberFormat="1" applyFont="1"/>
    <xf numFmtId="0" fontId="41" fillId="0" borderId="0" xfId="0" applyNumberFormat="1" applyFont="1" applyAlignment="1">
      <alignment horizontal="center"/>
    </xf>
    <xf numFmtId="167" fontId="41" fillId="0" borderId="0" xfId="0" applyNumberFormat="1" applyFont="1" applyAlignment="1">
      <alignment horizontal="center"/>
    </xf>
    <xf numFmtId="0" fontId="41" fillId="0" borderId="0" xfId="0" applyFont="1" applyAlignment="1">
      <alignment horizontal="center" vertical="center"/>
    </xf>
    <xf numFmtId="4" fontId="41" fillId="0" borderId="0" xfId="0" applyNumberFormat="1" applyFont="1" applyBorder="1" applyAlignment="1" applyProtection="1">
      <alignment horizontal="right" wrapText="1"/>
    </xf>
    <xf numFmtId="167" fontId="41" fillId="0" borderId="0" xfId="0" applyNumberFormat="1" applyFont="1" applyBorder="1"/>
    <xf numFmtId="2" fontId="41" fillId="0" borderId="0" xfId="0" applyNumberFormat="1" applyFont="1"/>
    <xf numFmtId="167" fontId="41" fillId="0" borderId="13" xfId="0" applyNumberFormat="1" applyFont="1" applyBorder="1"/>
    <xf numFmtId="0" fontId="42" fillId="0" borderId="26" xfId="0" applyFont="1" applyBorder="1" applyAlignment="1">
      <alignment horizontal="center"/>
    </xf>
    <xf numFmtId="1" fontId="42" fillId="0" borderId="26" xfId="0" applyNumberFormat="1" applyFont="1" applyBorder="1" applyAlignment="1">
      <alignment horizontal="center"/>
    </xf>
    <xf numFmtId="0" fontId="42" fillId="0" borderId="26" xfId="0" applyNumberFormat="1" applyFont="1" applyBorder="1"/>
    <xf numFmtId="2" fontId="42" fillId="0" borderId="28" xfId="0" applyNumberFormat="1" applyFont="1" applyBorder="1"/>
    <xf numFmtId="0" fontId="41" fillId="0" borderId="0" xfId="0" applyNumberFormat="1" applyFont="1" applyAlignment="1">
      <alignment horizontal="right"/>
    </xf>
    <xf numFmtId="167" fontId="41" fillId="0" borderId="0" xfId="0" applyNumberFormat="1" applyFont="1" applyAlignment="1">
      <alignment horizontal="right"/>
    </xf>
    <xf numFmtId="0" fontId="42" fillId="0" borderId="0" xfId="0" applyFont="1" applyBorder="1" applyAlignment="1">
      <alignment horizontal="center"/>
    </xf>
    <xf numFmtId="1" fontId="42" fillId="0" borderId="0" xfId="0" applyNumberFormat="1" applyFont="1" applyBorder="1" applyAlignment="1">
      <alignment horizontal="center"/>
    </xf>
    <xf numFmtId="0" fontId="42" fillId="0" borderId="0" xfId="0" applyNumberFormat="1" applyFont="1" applyBorder="1"/>
    <xf numFmtId="167" fontId="42" fillId="0" borderId="0" xfId="0" applyNumberFormat="1" applyFont="1" applyBorder="1"/>
    <xf numFmtId="4" fontId="41" fillId="0" borderId="0" xfId="0" applyNumberFormat="1" applyFont="1" applyAlignment="1">
      <alignment horizontal="right"/>
    </xf>
    <xf numFmtId="0" fontId="41" fillId="0" borderId="0" xfId="0" applyFont="1" applyAlignment="1">
      <alignment horizontal="right"/>
    </xf>
    <xf numFmtId="2" fontId="41" fillId="0" borderId="0" xfId="0" applyNumberFormat="1" applyFont="1" applyBorder="1" applyAlignment="1" applyProtection="1">
      <alignment horizontal="right" wrapText="1"/>
    </xf>
    <xf numFmtId="2" fontId="42" fillId="0" borderId="0" xfId="0" applyNumberFormat="1" applyFont="1" applyBorder="1"/>
    <xf numFmtId="2" fontId="41" fillId="0" borderId="0" xfId="0" applyNumberFormat="1" applyFont="1" applyBorder="1"/>
    <xf numFmtId="1" fontId="41" fillId="0" borderId="0" xfId="0" applyNumberFormat="1" applyFont="1"/>
    <xf numFmtId="0" fontId="44" fillId="0" borderId="0" xfId="0" applyFont="1" applyAlignment="1">
      <alignment horizontal="center"/>
    </xf>
    <xf numFmtId="0" fontId="44" fillId="0" borderId="0" xfId="0" applyNumberFormat="1" applyFont="1"/>
    <xf numFmtId="167" fontId="42" fillId="0" borderId="0" xfId="0" applyNumberFormat="1" applyFont="1"/>
    <xf numFmtId="1" fontId="41" fillId="0" borderId="0" xfId="0" applyNumberFormat="1" applyFont="1" applyBorder="1" applyAlignment="1">
      <alignment horizontal="center"/>
    </xf>
    <xf numFmtId="4" fontId="41" fillId="0" borderId="0" xfId="0" applyNumberFormat="1" applyFont="1" applyBorder="1" applyAlignment="1">
      <alignment horizontal="center"/>
    </xf>
    <xf numFmtId="0" fontId="41" fillId="0" borderId="0" xfId="0" applyNumberFormat="1" applyFont="1" applyBorder="1"/>
    <xf numFmtId="0" fontId="41" fillId="0" borderId="0" xfId="0" applyFont="1" applyBorder="1" applyAlignment="1">
      <alignment horizontal="center"/>
    </xf>
    <xf numFmtId="0" fontId="41" fillId="0" borderId="26" xfId="0" applyFont="1" applyBorder="1" applyAlignment="1">
      <alignment horizontal="center"/>
    </xf>
    <xf numFmtId="1" fontId="41" fillId="0" borderId="26" xfId="0" applyNumberFormat="1" applyFont="1" applyBorder="1" applyAlignment="1">
      <alignment horizontal="center"/>
    </xf>
    <xf numFmtId="4" fontId="41" fillId="0" borderId="0" xfId="0" applyNumberFormat="1" applyFont="1" applyAlignment="1">
      <alignment horizontal="left"/>
    </xf>
    <xf numFmtId="1" fontId="41" fillId="0" borderId="0" xfId="0" applyNumberFormat="1" applyFont="1" applyAlignment="1">
      <alignment horizontal="left"/>
    </xf>
    <xf numFmtId="0" fontId="41" fillId="0" borderId="0" xfId="0" applyNumberFormat="1" applyFont="1" applyAlignment="1">
      <alignment horizontal="left"/>
    </xf>
    <xf numFmtId="2" fontId="41" fillId="0" borderId="28" xfId="0" applyNumberFormat="1" applyFont="1" applyBorder="1"/>
    <xf numFmtId="167" fontId="42" fillId="0" borderId="0" xfId="0" applyNumberFormat="1" applyFont="1" applyBorder="1" applyAlignment="1">
      <alignment horizontal="right"/>
    </xf>
    <xf numFmtId="0" fontId="42" fillId="0" borderId="0" xfId="0" applyFont="1" applyBorder="1" applyAlignment="1">
      <alignment horizontal="right"/>
    </xf>
    <xf numFmtId="0" fontId="42" fillId="0" borderId="26" xfId="0" applyNumberFormat="1" applyFont="1" applyBorder="1" applyAlignment="1">
      <alignment horizontal="right"/>
    </xf>
    <xf numFmtId="2" fontId="42" fillId="0" borderId="26" xfId="0" applyNumberFormat="1" applyFont="1" applyBorder="1"/>
    <xf numFmtId="0" fontId="42" fillId="0" borderId="0" xfId="0" applyFont="1"/>
    <xf numFmtId="0" fontId="42" fillId="0" borderId="0" xfId="0" applyFont="1" applyAlignment="1">
      <alignment horizontal="left"/>
    </xf>
    <xf numFmtId="0" fontId="41" fillId="0" borderId="0" xfId="0" applyFont="1" applyAlignment="1">
      <alignment horizontal="center"/>
    </xf>
    <xf numFmtId="0" fontId="41" fillId="0" borderId="0" xfId="0" applyFont="1"/>
    <xf numFmtId="0" fontId="41" fillId="0" borderId="13" xfId="0" applyFont="1" applyBorder="1"/>
    <xf numFmtId="0" fontId="42" fillId="0" borderId="26" xfId="0" applyFont="1" applyBorder="1"/>
    <xf numFmtId="0" fontId="42" fillId="0" borderId="0" xfId="0" applyFont="1" applyBorder="1"/>
    <xf numFmtId="0" fontId="41" fillId="0" borderId="0" xfId="0" applyFont="1" applyAlignment="1">
      <alignment horizontal="left"/>
    </xf>
    <xf numFmtId="4" fontId="41" fillId="0" borderId="0" xfId="0" applyNumberFormat="1" applyFont="1" applyAlignment="1">
      <alignment horizontal="center"/>
    </xf>
    <xf numFmtId="0" fontId="41" fillId="0" borderId="0" xfId="0" applyFont="1" applyAlignment="1">
      <alignment horizontal="left" vertical="center"/>
    </xf>
    <xf numFmtId="0" fontId="41" fillId="0" borderId="0" xfId="0" applyFont="1" applyBorder="1" applyAlignment="1">
      <alignment horizontal="left" vertical="center"/>
    </xf>
    <xf numFmtId="0" fontId="42" fillId="0" borderId="0" xfId="0" applyFont="1" applyAlignment="1">
      <alignment horizontal="left" vertical="center"/>
    </xf>
    <xf numFmtId="0" fontId="42" fillId="0" borderId="26" xfId="0" applyFont="1" applyBorder="1" applyAlignment="1">
      <alignment horizontal="left" vertical="center"/>
    </xf>
    <xf numFmtId="0" fontId="42" fillId="0" borderId="0" xfId="0" applyFont="1" applyBorder="1" applyAlignment="1">
      <alignment horizontal="left" vertical="center"/>
    </xf>
    <xf numFmtId="0" fontId="41" fillId="0" borderId="26" xfId="0" applyFont="1" applyBorder="1" applyAlignment="1">
      <alignment horizontal="left" vertical="center"/>
    </xf>
    <xf numFmtId="0" fontId="40" fillId="0" borderId="0" xfId="0" applyFont="1" applyAlignment="1">
      <alignment horizontal="left" vertical="center"/>
    </xf>
    <xf numFmtId="0" fontId="41" fillId="0" borderId="0" xfId="0" applyFont="1" applyAlignment="1">
      <alignment horizontal="left" vertical="center" wrapText="1"/>
    </xf>
    <xf numFmtId="0" fontId="42" fillId="0" borderId="0" xfId="0" applyNumberFormat="1" applyFont="1" applyAlignment="1">
      <alignment vertical="center"/>
    </xf>
    <xf numFmtId="0" fontId="41" fillId="0" borderId="0" xfId="0" applyNumberFormat="1" applyFont="1" applyAlignment="1">
      <alignment vertical="center"/>
    </xf>
    <xf numFmtId="0" fontId="41" fillId="0" borderId="0" xfId="0" applyNumberFormat="1" applyFont="1" applyAlignment="1">
      <alignment horizontal="center" vertical="center"/>
    </xf>
    <xf numFmtId="0" fontId="42" fillId="0" borderId="26" xfId="0" applyNumberFormat="1" applyFont="1" applyBorder="1" applyAlignment="1">
      <alignment vertical="center"/>
    </xf>
    <xf numFmtId="0" fontId="41" fillId="0" borderId="0" xfId="0" applyNumberFormat="1" applyFont="1" applyAlignment="1">
      <alignment horizontal="right" vertical="center"/>
    </xf>
    <xf numFmtId="0" fontId="44" fillId="0" borderId="0" xfId="0" applyNumberFormat="1" applyFont="1" applyAlignment="1">
      <alignment vertical="center"/>
    </xf>
    <xf numFmtId="0" fontId="41" fillId="0" borderId="0" xfId="0" applyNumberFormat="1" applyFont="1" applyAlignment="1">
      <alignment horizontal="left" vertical="center"/>
    </xf>
    <xf numFmtId="0" fontId="42" fillId="0" borderId="0" xfId="0" applyNumberFormat="1" applyFont="1" applyBorder="1" applyAlignment="1">
      <alignment vertical="center"/>
    </xf>
    <xf numFmtId="0" fontId="42" fillId="0" borderId="0" xfId="0" applyNumberFormat="1" applyFont="1" applyBorder="1" applyAlignment="1">
      <alignment horizontal="right" vertical="center"/>
    </xf>
    <xf numFmtId="0" fontId="42" fillId="0" borderId="26" xfId="0" applyNumberFormat="1" applyFont="1" applyBorder="1" applyAlignment="1">
      <alignment horizontal="right" vertical="center"/>
    </xf>
    <xf numFmtId="0" fontId="0" fillId="0" borderId="0" xfId="0" applyAlignment="1">
      <alignment vertical="center"/>
    </xf>
    <xf numFmtId="0" fontId="41" fillId="0" borderId="0" xfId="0" applyFont="1" applyAlignment="1">
      <alignment horizontal="center" vertical="center" wrapText="1"/>
    </xf>
    <xf numFmtId="0" fontId="45" fillId="0" borderId="0" xfId="0" applyFont="1"/>
    <xf numFmtId="0" fontId="26" fillId="0" borderId="0" xfId="2" quotePrefix="1" applyFont="1" applyBorder="1" applyAlignment="1">
      <alignment horizontal="left"/>
    </xf>
    <xf numFmtId="0" fontId="26" fillId="0" borderId="0" xfId="2" applyFont="1" applyBorder="1"/>
    <xf numFmtId="0" fontId="46" fillId="0" borderId="0" xfId="2" applyFont="1" applyBorder="1"/>
    <xf numFmtId="0" fontId="26" fillId="0" borderId="0" xfId="2" applyFont="1" applyBorder="1" applyAlignment="1">
      <alignment horizontal="left"/>
    </xf>
    <xf numFmtId="0" fontId="26" fillId="0" borderId="0" xfId="2" applyFont="1" applyBorder="1" applyAlignment="1">
      <alignment horizontal="right"/>
    </xf>
    <xf numFmtId="0" fontId="32" fillId="0" borderId="0" xfId="2" quotePrefix="1" applyFont="1" applyBorder="1" applyAlignment="1">
      <alignment horizontal="left"/>
    </xf>
    <xf numFmtId="0" fontId="32" fillId="0" borderId="0" xfId="2" applyFont="1" applyBorder="1"/>
    <xf numFmtId="0" fontId="32" fillId="0" borderId="0" xfId="2" applyFont="1" applyBorder="1" applyAlignment="1">
      <alignment horizontal="left"/>
    </xf>
    <xf numFmtId="0" fontId="32" fillId="0" borderId="0" xfId="2" applyFont="1" applyBorder="1" applyAlignment="1">
      <alignment horizontal="right"/>
    </xf>
    <xf numFmtId="0" fontId="45" fillId="4" borderId="4" xfId="0" applyFont="1" applyFill="1" applyBorder="1"/>
    <xf numFmtId="0" fontId="0" fillId="0" borderId="0" xfId="0" applyProtection="1"/>
    <xf numFmtId="0" fontId="0" fillId="0" borderId="0" xfId="0" applyNumberFormat="1" applyProtection="1"/>
    <xf numFmtId="0" fontId="0" fillId="0" borderId="0" xfId="0" applyAlignment="1" applyProtection="1">
      <alignment horizontal="left"/>
    </xf>
    <xf numFmtId="0" fontId="0" fillId="4" borderId="4" xfId="0" applyFill="1" applyBorder="1" applyProtection="1"/>
    <xf numFmtId="0" fontId="0" fillId="4" borderId="5" xfId="0" applyFill="1" applyBorder="1" applyProtection="1"/>
    <xf numFmtId="164" fontId="0" fillId="4" borderId="6" xfId="0" applyNumberFormat="1" applyFill="1" applyBorder="1" applyProtection="1"/>
    <xf numFmtId="164" fontId="0" fillId="0" borderId="0" xfId="0" applyNumberFormat="1" applyProtection="1"/>
    <xf numFmtId="0" fontId="0" fillId="0" borderId="0" xfId="0" applyAlignment="1" applyProtection="1">
      <alignment horizontal="right"/>
    </xf>
    <xf numFmtId="2" fontId="0" fillId="0" borderId="0" xfId="0" applyNumberFormat="1" applyProtection="1"/>
    <xf numFmtId="0" fontId="8" fillId="5" borderId="4" xfId="0" applyFont="1" applyFill="1" applyBorder="1" applyProtection="1"/>
    <xf numFmtId="0" fontId="0" fillId="5" borderId="5" xfId="0" applyFill="1" applyBorder="1" applyProtection="1"/>
    <xf numFmtId="164" fontId="8" fillId="5" borderId="6" xfId="0" applyNumberFormat="1" applyFont="1" applyFill="1" applyBorder="1" applyProtection="1"/>
    <xf numFmtId="2" fontId="10" fillId="0" borderId="7" xfId="0" applyNumberFormat="1" applyFont="1" applyBorder="1" applyAlignment="1" applyProtection="1">
      <alignment horizontal="center"/>
    </xf>
    <xf numFmtId="2" fontId="15" fillId="0" borderId="0" xfId="0" applyNumberFormat="1" applyFont="1" applyAlignment="1" applyProtection="1">
      <alignment vertical="top"/>
    </xf>
    <xf numFmtId="2" fontId="15" fillId="3" borderId="0" xfId="0" applyNumberFormat="1" applyFont="1" applyFill="1" applyAlignment="1" applyProtection="1">
      <alignment vertical="center"/>
    </xf>
    <xf numFmtId="2" fontId="15" fillId="0" borderId="0" xfId="0" applyNumberFormat="1" applyFont="1" applyFill="1" applyAlignment="1" applyProtection="1">
      <alignment vertical="top"/>
    </xf>
    <xf numFmtId="2" fontId="23" fillId="0" borderId="0" xfId="0" applyNumberFormat="1" applyFont="1" applyAlignment="1" applyProtection="1">
      <alignment horizontal="center" vertical="top" wrapText="1"/>
    </xf>
    <xf numFmtId="2" fontId="15" fillId="9" borderId="0" xfId="0" applyNumberFormat="1" applyFont="1" applyFill="1" applyAlignment="1" applyProtection="1">
      <alignment vertical="top"/>
    </xf>
    <xf numFmtId="0" fontId="2" fillId="0" borderId="0" xfId="0" applyFont="1" applyAlignment="1" applyProtection="1">
      <alignment wrapText="1"/>
    </xf>
    <xf numFmtId="2" fontId="17" fillId="0" borderId="11" xfId="0" applyNumberFormat="1" applyFont="1" applyBorder="1" applyAlignment="1" applyProtection="1">
      <alignment horizontal="center" wrapText="1"/>
    </xf>
    <xf numFmtId="0" fontId="2" fillId="0" borderId="0" xfId="0" applyFont="1" applyAlignment="1" applyProtection="1">
      <alignment vertical="top" wrapText="1"/>
    </xf>
    <xf numFmtId="0" fontId="2" fillId="0" borderId="0" xfId="0" applyFont="1" applyAlignment="1" applyProtection="1">
      <alignment horizontal="center" vertical="top" wrapText="1"/>
    </xf>
    <xf numFmtId="0" fontId="2" fillId="0" borderId="0" xfId="0" applyFont="1" applyAlignment="1" applyProtection="1">
      <alignment horizontal="left" vertical="top" wrapText="1"/>
    </xf>
    <xf numFmtId="4" fontId="16" fillId="0" borderId="0" xfId="0" applyNumberFormat="1" applyFont="1" applyAlignment="1" applyProtection="1">
      <alignment horizontal="center" vertical="top" wrapText="1"/>
    </xf>
    <xf numFmtId="49" fontId="2" fillId="0" borderId="3" xfId="0" applyNumberFormat="1" applyFont="1" applyBorder="1" applyAlignment="1" applyProtection="1">
      <alignment vertical="top" wrapText="1"/>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left" vertical="top" wrapText="1"/>
    </xf>
    <xf numFmtId="4" fontId="2" fillId="0" borderId="3" xfId="0" applyNumberFormat="1" applyFont="1" applyBorder="1" applyAlignment="1" applyProtection="1">
      <alignment horizontal="center" vertical="top" wrapText="1"/>
    </xf>
    <xf numFmtId="2" fontId="5" fillId="8" borderId="0" xfId="0" applyNumberFormat="1" applyFont="1" applyFill="1" applyAlignment="1" applyProtection="1">
      <alignment vertical="top"/>
    </xf>
    <xf numFmtId="2" fontId="15" fillId="10" borderId="0" xfId="0" applyNumberFormat="1" applyFont="1" applyFill="1" applyAlignment="1" applyProtection="1">
      <alignment vertical="top"/>
    </xf>
    <xf numFmtId="2" fontId="15" fillId="8" borderId="0" xfId="0" applyNumberFormat="1" applyFont="1" applyFill="1" applyAlignment="1" applyProtection="1">
      <alignment vertical="top"/>
    </xf>
    <xf numFmtId="2" fontId="15" fillId="12" borderId="0" xfId="0" applyNumberFormat="1" applyFont="1" applyFill="1" applyAlignment="1" applyProtection="1">
      <alignment vertical="top"/>
    </xf>
    <xf numFmtId="2" fontId="15" fillId="11" borderId="0" xfId="0" applyNumberFormat="1" applyFont="1" applyFill="1" applyAlignment="1" applyProtection="1">
      <alignment vertical="top"/>
    </xf>
    <xf numFmtId="2" fontId="15" fillId="7" borderId="0" xfId="0" applyNumberFormat="1" applyFont="1" applyFill="1" applyAlignment="1" applyProtection="1">
      <alignment vertical="top"/>
    </xf>
    <xf numFmtId="2" fontId="5" fillId="0" borderId="12" xfId="0" applyNumberFormat="1" applyFont="1" applyBorder="1" applyAlignment="1" applyProtection="1">
      <alignment vertical="top"/>
    </xf>
    <xf numFmtId="2" fontId="12" fillId="3" borderId="12" xfId="0" applyNumberFormat="1" applyFont="1" applyFill="1" applyBorder="1" applyAlignment="1" applyProtection="1">
      <alignment vertical="center"/>
    </xf>
    <xf numFmtId="2" fontId="5" fillId="0" borderId="12" xfId="0" applyNumberFormat="1" applyFont="1" applyFill="1" applyBorder="1" applyAlignment="1" applyProtection="1">
      <alignment vertical="top"/>
    </xf>
    <xf numFmtId="2" fontId="22" fillId="0" borderId="0" xfId="0" applyNumberFormat="1" applyFont="1" applyAlignment="1" applyProtection="1">
      <alignment horizontal="center" vertical="top" wrapText="1"/>
    </xf>
    <xf numFmtId="2" fontId="5" fillId="11" borderId="12" xfId="0" applyNumberFormat="1" applyFont="1" applyFill="1" applyBorder="1" applyAlignment="1" applyProtection="1">
      <alignment vertical="top"/>
    </xf>
    <xf numFmtId="2" fontId="13" fillId="11" borderId="12" xfId="0" applyNumberFormat="1" applyFont="1" applyFill="1" applyBorder="1" applyAlignment="1" applyProtection="1">
      <alignment vertical="top"/>
    </xf>
    <xf numFmtId="49" fontId="20" fillId="0" borderId="0" xfId="0" applyNumberFormat="1" applyFont="1" applyBorder="1" applyAlignment="1" applyProtection="1">
      <alignment vertical="top" wrapText="1"/>
    </xf>
    <xf numFmtId="0" fontId="20" fillId="0" borderId="0" xfId="0" applyFont="1" applyBorder="1" applyAlignment="1" applyProtection="1">
      <alignment horizontal="center" vertical="top" wrapText="1"/>
    </xf>
    <xf numFmtId="0" fontId="20" fillId="0" borderId="0" xfId="0" applyFont="1" applyBorder="1" applyAlignment="1" applyProtection="1">
      <alignment horizontal="left" vertical="top" wrapText="1"/>
    </xf>
    <xf numFmtId="4" fontId="20" fillId="0" borderId="0" xfId="0" applyNumberFormat="1" applyFont="1" applyBorder="1" applyAlignment="1" applyProtection="1">
      <alignment horizontal="center" vertical="top" wrapText="1"/>
    </xf>
    <xf numFmtId="2" fontId="13" fillId="12" borderId="12" xfId="0" applyNumberFormat="1" applyFont="1" applyFill="1" applyBorder="1" applyAlignment="1" applyProtection="1">
      <alignment vertical="top"/>
    </xf>
    <xf numFmtId="2" fontId="5" fillId="9" borderId="12" xfId="0" applyNumberFormat="1" applyFont="1" applyFill="1" applyBorder="1" applyAlignment="1" applyProtection="1">
      <alignment vertical="top"/>
    </xf>
    <xf numFmtId="2" fontId="13" fillId="9" borderId="12" xfId="0" applyNumberFormat="1" applyFont="1" applyFill="1" applyBorder="1" applyAlignment="1" applyProtection="1">
      <alignment vertical="top"/>
    </xf>
    <xf numFmtId="0" fontId="20" fillId="0" borderId="0" xfId="0" applyFont="1" applyFill="1" applyBorder="1" applyAlignment="1" applyProtection="1">
      <alignment wrapText="1"/>
    </xf>
    <xf numFmtId="0" fontId="20" fillId="0" borderId="0" xfId="0" applyFont="1" applyBorder="1" applyAlignment="1" applyProtection="1">
      <alignment wrapText="1"/>
    </xf>
    <xf numFmtId="0" fontId="20" fillId="0" borderId="3" xfId="0" applyFont="1" applyBorder="1" applyAlignment="1" applyProtection="1">
      <alignment vertical="top" wrapText="1"/>
    </xf>
    <xf numFmtId="0" fontId="11" fillId="0" borderId="0" xfId="0" applyFont="1" applyAlignment="1" applyProtection="1">
      <alignment wrapText="1"/>
    </xf>
    <xf numFmtId="0" fontId="11" fillId="0" borderId="0" xfId="0" applyFont="1" applyProtection="1"/>
    <xf numFmtId="0" fontId="20" fillId="0" borderId="0" xfId="0" applyFont="1" applyBorder="1" applyAlignment="1" applyProtection="1">
      <alignment vertical="top" wrapText="1"/>
    </xf>
    <xf numFmtId="0" fontId="21" fillId="4" borderId="0" xfId="0" applyFont="1" applyFill="1" applyBorder="1" applyAlignment="1" applyProtection="1">
      <alignment horizontal="left" vertical="top" wrapText="1"/>
    </xf>
    <xf numFmtId="4" fontId="20" fillId="4" borderId="0" xfId="0" applyNumberFormat="1" applyFont="1" applyFill="1" applyBorder="1" applyAlignment="1" applyProtection="1">
      <alignment horizontal="center" vertical="top" wrapText="1"/>
    </xf>
    <xf numFmtId="4" fontId="21" fillId="4" borderId="0" xfId="0" applyNumberFormat="1" applyFont="1" applyFill="1" applyBorder="1" applyAlignment="1" applyProtection="1">
      <alignment horizontal="right" vertical="top" wrapText="1"/>
    </xf>
    <xf numFmtId="0" fontId="27" fillId="0" borderId="3" xfId="0" applyFont="1" applyBorder="1" applyAlignment="1" applyProtection="1">
      <alignment horizontal="center" vertical="top" wrapText="1"/>
    </xf>
    <xf numFmtId="49" fontId="27" fillId="0" borderId="14" xfId="2" applyNumberFormat="1" applyFont="1" applyFill="1" applyBorder="1" applyAlignment="1" applyProtection="1">
      <alignment horizontal="left" vertical="justify" wrapText="1"/>
    </xf>
    <xf numFmtId="49" fontId="26" fillId="0" borderId="0" xfId="2" applyNumberFormat="1" applyFont="1" applyFill="1" applyBorder="1" applyAlignment="1" applyProtection="1">
      <alignment horizontal="left" vertical="top" wrapText="1"/>
    </xf>
    <xf numFmtId="49" fontId="27" fillId="0" borderId="3" xfId="2" quotePrefix="1" applyNumberFormat="1" applyFont="1" applyFill="1" applyBorder="1" applyAlignment="1" applyProtection="1">
      <alignment horizontal="left" vertical="top" wrapText="1"/>
    </xf>
    <xf numFmtId="49" fontId="27" fillId="0" borderId="0" xfId="2" applyNumberFormat="1" applyFont="1" applyFill="1" applyBorder="1" applyAlignment="1" applyProtection="1">
      <alignment horizontal="left" vertical="top" wrapText="1"/>
    </xf>
    <xf numFmtId="49" fontId="27" fillId="0" borderId="15" xfId="2" quotePrefix="1" applyNumberFormat="1" applyFont="1" applyFill="1" applyBorder="1" applyAlignment="1" applyProtection="1">
      <alignment horizontal="left" vertical="top" wrapText="1"/>
    </xf>
    <xf numFmtId="4" fontId="27" fillId="0" borderId="0" xfId="2" applyNumberFormat="1" applyFont="1" applyFill="1" applyAlignment="1" applyProtection="1">
      <alignment horizontal="center" vertical="top"/>
    </xf>
    <xf numFmtId="4" fontId="27" fillId="0" borderId="3" xfId="2" applyNumberFormat="1" applyFont="1" applyFill="1" applyBorder="1" applyAlignment="1" applyProtection="1">
      <alignment horizontal="center" vertical="top"/>
    </xf>
    <xf numFmtId="49" fontId="26" fillId="0" borderId="3" xfId="2" quotePrefix="1" applyNumberFormat="1" applyFont="1" applyFill="1" applyBorder="1" applyAlignment="1" applyProtection="1">
      <alignment horizontal="left" vertical="top" wrapText="1"/>
    </xf>
    <xf numFmtId="4" fontId="26" fillId="0" borderId="3" xfId="2" applyNumberFormat="1" applyFont="1" applyFill="1" applyBorder="1" applyAlignment="1" applyProtection="1">
      <alignment horizontal="center" vertical="top"/>
    </xf>
    <xf numFmtId="49" fontId="26" fillId="0" borderId="13" xfId="2" quotePrefix="1" applyNumberFormat="1" applyFont="1" applyFill="1" applyBorder="1" applyAlignment="1" applyProtection="1">
      <alignment horizontal="left" vertical="top" wrapText="1"/>
    </xf>
    <xf numFmtId="4" fontId="26" fillId="0" borderId="0" xfId="2" applyNumberFormat="1" applyFont="1" applyFill="1" applyAlignment="1" applyProtection="1">
      <alignment horizontal="center" vertical="top"/>
    </xf>
    <xf numFmtId="0" fontId="26" fillId="0" borderId="0" xfId="2" applyFont="1" applyFill="1" applyAlignment="1" applyProtection="1">
      <alignment horizontal="center" vertical="top"/>
    </xf>
    <xf numFmtId="0" fontId="26" fillId="0" borderId="0" xfId="2" applyFont="1" applyFill="1" applyAlignment="1" applyProtection="1">
      <alignment horizontal="left" vertical="top" wrapText="1"/>
    </xf>
    <xf numFmtId="0" fontId="26" fillId="0" borderId="3" xfId="2" applyFont="1" applyFill="1" applyBorder="1" applyAlignment="1" applyProtection="1">
      <alignment horizontal="left" vertical="top" wrapText="1"/>
    </xf>
    <xf numFmtId="0" fontId="28" fillId="0" borderId="0" xfId="2" applyFont="1" applyFill="1" applyAlignment="1" applyProtection="1">
      <alignment horizontal="center" vertical="top"/>
    </xf>
    <xf numFmtId="49" fontId="27" fillId="0" borderId="14" xfId="2" applyNumberFormat="1" applyFont="1" applyFill="1" applyBorder="1" applyAlignment="1" applyProtection="1">
      <alignment horizontal="left" vertical="top" wrapText="1"/>
    </xf>
    <xf numFmtId="0" fontId="27" fillId="0" borderId="3" xfId="2" applyFont="1" applyFill="1" applyBorder="1" applyAlignment="1" applyProtection="1">
      <alignment horizontal="left" vertical="top" wrapText="1"/>
    </xf>
    <xf numFmtId="4" fontId="27" fillId="0" borderId="3" xfId="0" applyNumberFormat="1" applyFont="1" applyBorder="1" applyAlignment="1" applyProtection="1">
      <alignment horizontal="center" vertical="top" wrapText="1"/>
    </xf>
    <xf numFmtId="0" fontId="27" fillId="0" borderId="0" xfId="2" applyFont="1" applyFill="1" applyAlignment="1" applyProtection="1">
      <alignment vertical="top" wrapText="1"/>
    </xf>
    <xf numFmtId="0" fontId="27" fillId="0" borderId="3" xfId="2" applyFont="1" applyFill="1" applyBorder="1" applyAlignment="1" applyProtection="1">
      <alignment vertical="top" wrapText="1"/>
    </xf>
    <xf numFmtId="0" fontId="27" fillId="0" borderId="16" xfId="2" applyFont="1" applyFill="1" applyBorder="1" applyAlignment="1" applyProtection="1">
      <alignment vertical="top" wrapText="1"/>
    </xf>
    <xf numFmtId="0" fontId="4" fillId="4" borderId="8" xfId="0" applyFont="1" applyFill="1" applyBorder="1" applyAlignment="1" applyProtection="1">
      <alignment horizontal="left" vertical="top" wrapText="1"/>
    </xf>
    <xf numFmtId="4" fontId="2" fillId="4" borderId="9" xfId="0" applyNumberFormat="1" applyFont="1" applyFill="1" applyBorder="1" applyAlignment="1" applyProtection="1">
      <alignment horizontal="center" vertical="top" wrapText="1"/>
    </xf>
    <xf numFmtId="4" fontId="4" fillId="4" borderId="9" xfId="0" applyNumberFormat="1" applyFont="1" applyFill="1" applyBorder="1" applyAlignment="1" applyProtection="1">
      <alignment horizontal="right" vertical="top" wrapText="1"/>
    </xf>
    <xf numFmtId="2" fontId="2" fillId="0" borderId="0" xfId="0" applyNumberFormat="1" applyFont="1" applyAlignment="1" applyProtection="1">
      <alignment vertical="top"/>
    </xf>
    <xf numFmtId="0" fontId="41" fillId="0" borderId="0" xfId="0" applyNumberFormat="1" applyFont="1" applyAlignment="1" applyProtection="1">
      <alignment vertical="center"/>
      <protection locked="0"/>
    </xf>
    <xf numFmtId="0" fontId="42" fillId="0" borderId="0" xfId="0" applyNumberFormat="1" applyFont="1" applyBorder="1" applyAlignment="1" applyProtection="1">
      <alignment horizontal="right" vertical="center"/>
      <protection locked="0"/>
    </xf>
    <xf numFmtId="0" fontId="41" fillId="0" borderId="0" xfId="0" applyNumberFormat="1" applyFont="1" applyProtection="1">
      <protection locked="0"/>
    </xf>
    <xf numFmtId="0" fontId="41" fillId="0" borderId="0" xfId="0" applyNumberFormat="1" applyFont="1" applyBorder="1" applyProtection="1">
      <protection locked="0"/>
    </xf>
    <xf numFmtId="0" fontId="42" fillId="0" borderId="0" xfId="0" applyNumberFormat="1" applyFont="1" applyBorder="1" applyAlignment="1" applyProtection="1">
      <alignment horizontal="right"/>
      <protection locked="0"/>
    </xf>
    <xf numFmtId="165" fontId="26" fillId="0" borderId="18" xfId="0" applyNumberFormat="1" applyFont="1" applyBorder="1" applyAlignment="1" applyProtection="1">
      <alignment horizontal="right"/>
      <protection locked="0"/>
    </xf>
    <xf numFmtId="165" fontId="26" fillId="0" borderId="18" xfId="3" applyNumberFormat="1" applyFont="1" applyBorder="1" applyAlignment="1" applyProtection="1">
      <alignment horizontal="right"/>
      <protection locked="0"/>
    </xf>
    <xf numFmtId="165" fontId="26" fillId="0" borderId="18" xfId="3" applyNumberFormat="1" applyFont="1" applyFill="1" applyBorder="1" applyAlignment="1" applyProtection="1">
      <alignment horizontal="right"/>
      <protection locked="0"/>
    </xf>
    <xf numFmtId="165" fontId="26" fillId="0" borderId="6" xfId="0" applyNumberFormat="1" applyFont="1" applyBorder="1" applyAlignment="1" applyProtection="1">
      <alignment horizontal="right"/>
      <protection locked="0"/>
    </xf>
    <xf numFmtId="165" fontId="0" fillId="0" borderId="0" xfId="0" applyNumberFormat="1" applyBorder="1" applyAlignment="1" applyProtection="1">
      <alignment horizontal="right"/>
      <protection locked="0"/>
    </xf>
    <xf numFmtId="165" fontId="0" fillId="0" borderId="18" xfId="0" applyNumberFormat="1" applyBorder="1" applyAlignment="1" applyProtection="1">
      <alignment horizontal="right"/>
      <protection locked="0"/>
    </xf>
    <xf numFmtId="165" fontId="35" fillId="0" borderId="18" xfId="3" applyNumberFormat="1" applyFont="1" applyBorder="1" applyAlignment="1" applyProtection="1">
      <alignment horizontal="right"/>
      <protection locked="0"/>
    </xf>
    <xf numFmtId="4" fontId="2" fillId="0" borderId="3" xfId="0" applyNumberFormat="1" applyFont="1" applyBorder="1" applyAlignment="1" applyProtection="1">
      <alignment horizontal="center" vertical="top" wrapText="1"/>
      <protection locked="0"/>
    </xf>
    <xf numFmtId="4" fontId="20" fillId="0" borderId="3" xfId="0" applyNumberFormat="1" applyFont="1" applyBorder="1" applyAlignment="1" applyProtection="1">
      <alignment horizontal="center" vertical="top" wrapText="1"/>
      <protection locked="0"/>
    </xf>
    <xf numFmtId="4" fontId="20" fillId="0" borderId="0" xfId="0" applyNumberFormat="1" applyFont="1" applyAlignment="1" applyProtection="1">
      <alignment horizontal="center" vertical="top" wrapText="1"/>
      <protection locked="0"/>
    </xf>
    <xf numFmtId="4" fontId="20" fillId="0" borderId="0" xfId="0" applyNumberFormat="1" applyFont="1" applyBorder="1" applyAlignment="1" applyProtection="1">
      <alignment horizontal="center" vertical="top" wrapText="1"/>
      <protection locked="0"/>
    </xf>
    <xf numFmtId="4" fontId="20" fillId="0" borderId="3" xfId="0" applyNumberFormat="1" applyFont="1" applyFill="1" applyBorder="1" applyAlignment="1" applyProtection="1">
      <alignment horizontal="center" vertical="top" wrapText="1"/>
      <protection locked="0"/>
    </xf>
    <xf numFmtId="4" fontId="22" fillId="0" borderId="0" xfId="0" applyNumberFormat="1" applyFont="1" applyAlignment="1" applyProtection="1">
      <alignment horizontal="center" vertical="top" wrapText="1"/>
      <protection locked="0"/>
    </xf>
    <xf numFmtId="2" fontId="23" fillId="0" borderId="0" xfId="0" applyNumberFormat="1" applyFont="1" applyAlignment="1" applyProtection="1">
      <alignment horizontal="center" wrapText="1"/>
      <protection locked="0"/>
    </xf>
    <xf numFmtId="0" fontId="0" fillId="0" borderId="0" xfId="0" applyAlignment="1" applyProtection="1">
      <alignment horizontal="left"/>
    </xf>
    <xf numFmtId="0" fontId="7" fillId="0" borderId="0" xfId="0" applyFont="1" applyAlignment="1" applyProtection="1">
      <alignment wrapText="1"/>
    </xf>
    <xf numFmtId="0" fontId="9" fillId="3" borderId="0" xfId="0" applyFont="1" applyFill="1" applyAlignment="1" applyProtection="1">
      <alignment horizontal="left"/>
    </xf>
    <xf numFmtId="0" fontId="9" fillId="3" borderId="0" xfId="0" applyFont="1" applyFill="1" applyAlignment="1">
      <alignment horizontal="left"/>
    </xf>
    <xf numFmtId="0" fontId="0" fillId="0" borderId="0" xfId="0" applyAlignment="1">
      <alignment horizontal="left"/>
    </xf>
    <xf numFmtId="0" fontId="7" fillId="0" borderId="0" xfId="0" applyFont="1" applyAlignment="1">
      <alignment vertical="top" wrapText="1"/>
    </xf>
    <xf numFmtId="4" fontId="21" fillId="4" borderId="9" xfId="0" applyNumberFormat="1" applyFont="1" applyFill="1" applyBorder="1" applyAlignment="1" applyProtection="1">
      <alignment horizontal="right" vertical="top" wrapText="1"/>
    </xf>
    <xf numFmtId="4" fontId="21" fillId="4" borderId="10" xfId="0" applyNumberFormat="1" applyFont="1" applyFill="1" applyBorder="1" applyAlignment="1" applyProtection="1">
      <alignment horizontal="right" vertical="top" wrapText="1"/>
    </xf>
    <xf numFmtId="49" fontId="21" fillId="0" borderId="0" xfId="0" applyNumberFormat="1" applyFont="1" applyAlignment="1" applyProtection="1">
      <alignment horizontal="left" vertical="top" wrapText="1"/>
    </xf>
    <xf numFmtId="49" fontId="24" fillId="4" borderId="4" xfId="0" applyNumberFormat="1" applyFont="1" applyFill="1" applyBorder="1" applyAlignment="1" applyProtection="1">
      <alignment horizontal="left" wrapText="1"/>
    </xf>
    <xf numFmtId="49" fontId="24" fillId="4" borderId="5" xfId="0" applyNumberFormat="1" applyFont="1" applyFill="1" applyBorder="1" applyAlignment="1" applyProtection="1">
      <alignment horizontal="left" wrapText="1"/>
    </xf>
    <xf numFmtId="49" fontId="15" fillId="0" borderId="0" xfId="0" applyNumberFormat="1" applyFont="1" applyAlignment="1" applyProtection="1">
      <alignment horizontal="left" wrapText="1"/>
    </xf>
    <xf numFmtId="49" fontId="15" fillId="0" borderId="11" xfId="0" applyNumberFormat="1" applyFont="1" applyBorder="1" applyAlignment="1" applyProtection="1">
      <alignment horizontal="left" wrapText="1"/>
    </xf>
    <xf numFmtId="4" fontId="21" fillId="4" borderId="9" xfId="0" applyNumberFormat="1" applyFont="1" applyFill="1" applyBorder="1" applyAlignment="1">
      <alignment horizontal="right" vertical="top" wrapText="1"/>
    </xf>
    <xf numFmtId="4" fontId="21" fillId="4" borderId="10" xfId="0" applyNumberFormat="1" applyFont="1" applyFill="1" applyBorder="1" applyAlignment="1">
      <alignment horizontal="right" vertical="top" wrapText="1"/>
    </xf>
    <xf numFmtId="49" fontId="24" fillId="4" borderId="4" xfId="0" applyNumberFormat="1" applyFont="1" applyFill="1" applyBorder="1" applyAlignment="1">
      <alignment horizontal="left" wrapText="1"/>
    </xf>
    <xf numFmtId="49" fontId="24" fillId="4" borderId="5" xfId="0" applyNumberFormat="1" applyFont="1" applyFill="1" applyBorder="1" applyAlignment="1">
      <alignment horizontal="left" wrapText="1"/>
    </xf>
    <xf numFmtId="49" fontId="21" fillId="0" borderId="0" xfId="0" applyNumberFormat="1" applyFont="1" applyAlignment="1">
      <alignment horizontal="left" vertical="top" wrapText="1"/>
    </xf>
    <xf numFmtId="49" fontId="5" fillId="0" borderId="11" xfId="0" applyNumberFormat="1" applyFont="1" applyBorder="1" applyAlignment="1" applyProtection="1">
      <alignment horizontal="left" wrapText="1"/>
    </xf>
    <xf numFmtId="49" fontId="21" fillId="0" borderId="0" xfId="0" applyNumberFormat="1" applyFont="1" applyBorder="1" applyAlignment="1" applyProtection="1">
      <alignment horizontal="left" vertical="top" wrapText="1"/>
    </xf>
    <xf numFmtId="4" fontId="4" fillId="4" borderId="9" xfId="0" applyNumberFormat="1" applyFont="1" applyFill="1" applyBorder="1" applyAlignment="1">
      <alignment horizontal="right" vertical="top" wrapText="1"/>
    </xf>
    <xf numFmtId="4" fontId="4" fillId="4" borderId="10" xfId="0" applyNumberFormat="1" applyFont="1" applyFill="1" applyBorder="1" applyAlignment="1">
      <alignment horizontal="right" vertical="top" wrapText="1"/>
    </xf>
    <xf numFmtId="49" fontId="4" fillId="0" borderId="0" xfId="0" applyNumberFormat="1" applyFont="1" applyAlignment="1">
      <alignment horizontal="left" vertical="top" wrapText="1"/>
    </xf>
    <xf numFmtId="49" fontId="6" fillId="4" borderId="4" xfId="0" applyNumberFormat="1" applyFont="1" applyFill="1" applyBorder="1" applyAlignment="1">
      <alignment horizontal="left" wrapText="1"/>
    </xf>
    <xf numFmtId="49" fontId="6" fillId="4" borderId="5" xfId="0" applyNumberFormat="1" applyFont="1" applyFill="1" applyBorder="1" applyAlignment="1">
      <alignment horizontal="left" wrapText="1"/>
    </xf>
    <xf numFmtId="0" fontId="30" fillId="0" borderId="0" xfId="0" applyFont="1" applyAlignment="1">
      <alignment vertical="top" wrapText="1"/>
    </xf>
    <xf numFmtId="0" fontId="0" fillId="0" borderId="0" xfId="0" applyAlignment="1"/>
    <xf numFmtId="0" fontId="45" fillId="0" borderId="0" xfId="0" applyFont="1" applyAlignment="1">
      <alignment horizontal="left"/>
    </xf>
    <xf numFmtId="0" fontId="41" fillId="0" borderId="0" xfId="0" applyFont="1" applyAlignment="1">
      <alignment horizontal="left" vertical="top" wrapText="1"/>
    </xf>
    <xf numFmtId="0" fontId="42" fillId="0" borderId="0" xfId="0" applyFont="1" applyAlignment="1">
      <alignment horizontal="left" vertical="top"/>
    </xf>
    <xf numFmtId="0" fontId="41" fillId="0" borderId="0" xfId="0" applyFont="1" applyAlignment="1">
      <alignment horizontal="left" vertical="top"/>
    </xf>
    <xf numFmtId="0" fontId="41" fillId="0" borderId="27" xfId="0" applyFont="1" applyBorder="1" applyAlignment="1">
      <alignment horizontal="left" vertical="top"/>
    </xf>
    <xf numFmtId="0" fontId="41" fillId="0" borderId="13" xfId="0" applyFont="1" applyBorder="1" applyAlignment="1">
      <alignment horizontal="left" vertical="top"/>
    </xf>
    <xf numFmtId="0" fontId="42" fillId="0" borderId="26" xfId="0" applyFont="1" applyBorder="1" applyAlignment="1">
      <alignment horizontal="left" vertical="top"/>
    </xf>
    <xf numFmtId="0" fontId="42" fillId="0" borderId="0" xfId="0" applyFont="1" applyBorder="1" applyAlignment="1">
      <alignment horizontal="left" vertical="top"/>
    </xf>
    <xf numFmtId="4" fontId="42" fillId="0" borderId="27" xfId="0" applyNumberFormat="1" applyFont="1" applyBorder="1" applyAlignment="1">
      <alignment horizontal="left" vertical="top"/>
    </xf>
    <xf numFmtId="0" fontId="41" fillId="0" borderId="0" xfId="0" applyFont="1" applyBorder="1" applyAlignment="1">
      <alignment horizontal="left" vertical="top"/>
    </xf>
    <xf numFmtId="4" fontId="42" fillId="0" borderId="26" xfId="0" applyNumberFormat="1" applyFont="1" applyBorder="1" applyAlignment="1">
      <alignment horizontal="left" vertical="top"/>
    </xf>
    <xf numFmtId="0" fontId="42" fillId="0" borderId="27" xfId="0" applyFont="1" applyBorder="1" applyAlignment="1">
      <alignment horizontal="left" vertical="top"/>
    </xf>
    <xf numFmtId="4" fontId="42" fillId="0" borderId="0" xfId="0" applyNumberFormat="1" applyFont="1" applyAlignment="1">
      <alignment horizontal="left" vertical="top"/>
    </xf>
    <xf numFmtId="4" fontId="41" fillId="0" borderId="0" xfId="0" applyNumberFormat="1" applyFont="1" applyAlignment="1">
      <alignment horizontal="left" vertical="top"/>
    </xf>
    <xf numFmtId="0" fontId="40" fillId="0" borderId="27" xfId="0" applyFont="1" applyBorder="1" applyAlignment="1">
      <alignment horizontal="left" vertical="top"/>
    </xf>
    <xf numFmtId="0" fontId="41" fillId="0" borderId="0" xfId="0" applyFont="1" applyAlignment="1">
      <alignment wrapText="1"/>
    </xf>
    <xf numFmtId="0" fontId="42" fillId="0" borderId="0" xfId="0" applyFont="1"/>
    <xf numFmtId="0" fontId="42" fillId="0" borderId="0" xfId="0" applyFont="1" applyAlignment="1">
      <alignment horizontal="left"/>
    </xf>
    <xf numFmtId="0" fontId="41" fillId="0" borderId="0" xfId="0" applyFont="1" applyAlignment="1">
      <alignment horizontal="center"/>
    </xf>
    <xf numFmtId="0" fontId="41" fillId="0" borderId="0" xfId="0" applyFont="1"/>
    <xf numFmtId="0" fontId="41" fillId="0" borderId="13" xfId="0" applyFont="1" applyBorder="1"/>
    <xf numFmtId="0" fontId="42" fillId="0" borderId="26" xfId="0" applyFont="1" applyBorder="1"/>
    <xf numFmtId="0" fontId="41" fillId="0" borderId="27" xfId="0" applyFont="1" applyBorder="1" applyAlignment="1">
      <alignment horizontal="center"/>
    </xf>
    <xf numFmtId="0" fontId="41" fillId="0" borderId="0" xfId="0" applyFont="1" applyAlignment="1">
      <alignment horizontal="left"/>
    </xf>
    <xf numFmtId="4" fontId="42" fillId="0" borderId="0" xfId="0" applyNumberFormat="1" applyFont="1" applyAlignment="1">
      <alignment horizontal="left"/>
    </xf>
    <xf numFmtId="4" fontId="41" fillId="0" borderId="0" xfId="0" applyNumberFormat="1" applyFont="1" applyAlignment="1">
      <alignment horizontal="center"/>
    </xf>
    <xf numFmtId="4" fontId="42" fillId="0" borderId="0" xfId="0" applyNumberFormat="1" applyFont="1" applyAlignment="1">
      <alignment horizontal="right"/>
    </xf>
    <xf numFmtId="0" fontId="41" fillId="0" borderId="0" xfId="0" applyFont="1" applyAlignment="1">
      <alignment horizontal="left" wrapText="1"/>
    </xf>
    <xf numFmtId="0" fontId="41" fillId="0" borderId="0" xfId="0" applyFont="1" applyBorder="1"/>
    <xf numFmtId="0" fontId="42" fillId="0" borderId="27" xfId="0" applyFont="1" applyBorder="1"/>
    <xf numFmtId="0" fontId="42" fillId="0" borderId="0" xfId="0" applyFont="1" applyBorder="1"/>
    <xf numFmtId="4" fontId="42" fillId="0" borderId="26" xfId="0" applyNumberFormat="1" applyFont="1" applyBorder="1"/>
    <xf numFmtId="0" fontId="0" fillId="0" borderId="27" xfId="0" applyBorder="1"/>
    <xf numFmtId="4" fontId="20" fillId="0" borderId="15" xfId="0" applyNumberFormat="1" applyFont="1" applyBorder="1" applyAlignment="1" applyProtection="1">
      <alignment horizontal="center" vertical="top" wrapText="1"/>
    </xf>
    <xf numFmtId="0" fontId="2" fillId="0" borderId="29" xfId="0" applyFont="1" applyBorder="1" applyProtection="1"/>
  </cellXfs>
  <cellStyles count="5">
    <cellStyle name="Izhod" xfId="1" builtinId="21"/>
    <cellStyle name="Navadno" xfId="0" builtinId="0"/>
    <cellStyle name="Navadno_KALAMAR-PSO GREGORČIČEVA MS-16.11.04" xfId="2"/>
    <cellStyle name="Valuta" xfId="4" builtinId="4"/>
    <cellStyle name="Vejica"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name="1_preddela_1"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1_preddela_1" connectionId="2"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1_preddela_1" connectionId="6"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1_preddela_1" connectionId="3"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1_preddela_1" connectionId="7"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1_preddela_1" connectionId="4"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1_preddela_1" connectionId="5" autoFormatId="16" applyNumberFormats="0" applyBorderFormats="0" applyFontFormats="1" applyPatternFormats="1" applyAlignmentFormats="0" applyWidthHeightFormats="0"/>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queryTable" Target="../queryTables/query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B4:H43"/>
  <sheetViews>
    <sheetView tabSelected="1" view="pageLayout" zoomScale="120" zoomScaleNormal="115" zoomScaleSheetLayoutView="115" zoomScalePageLayoutView="120" workbookViewId="0">
      <selection activeCell="F54" sqref="F54"/>
    </sheetView>
  </sheetViews>
  <sheetFormatPr defaultRowHeight="15"/>
  <cols>
    <col min="1" max="1" width="2.85546875" style="315" customWidth="1"/>
    <col min="2" max="2" width="10.42578125" style="315" customWidth="1"/>
    <col min="3" max="4" width="9.140625" style="315"/>
    <col min="5" max="5" width="8.28515625" style="315" customWidth="1"/>
    <col min="6" max="6" width="9.140625" style="315" customWidth="1"/>
    <col min="7" max="7" width="6" style="315" customWidth="1"/>
    <col min="8" max="8" width="18.28515625" style="315" customWidth="1"/>
    <col min="9" max="9" width="7.28515625" style="315" customWidth="1"/>
    <col min="10" max="10" width="12.7109375" style="315" customWidth="1"/>
    <col min="11" max="262" width="9.140625" style="315"/>
    <col min="263" max="263" width="7.42578125" style="315" customWidth="1"/>
    <col min="264" max="264" width="20.42578125" style="315" customWidth="1"/>
    <col min="265" max="265" width="17.140625" style="315" customWidth="1"/>
    <col min="266" max="266" width="12.7109375" style="315" customWidth="1"/>
    <col min="267" max="518" width="9.140625" style="315"/>
    <col min="519" max="519" width="7.42578125" style="315" customWidth="1"/>
    <col min="520" max="520" width="20.42578125" style="315" customWidth="1"/>
    <col min="521" max="521" width="17.140625" style="315" customWidth="1"/>
    <col min="522" max="522" width="12.7109375" style="315" customWidth="1"/>
    <col min="523" max="774" width="9.140625" style="315"/>
    <col min="775" max="775" width="7.42578125" style="315" customWidth="1"/>
    <col min="776" max="776" width="20.42578125" style="315" customWidth="1"/>
    <col min="777" max="777" width="17.140625" style="315" customWidth="1"/>
    <col min="778" max="778" width="12.7109375" style="315" customWidth="1"/>
    <col min="779" max="1030" width="9.140625" style="315"/>
    <col min="1031" max="1031" width="7.42578125" style="315" customWidth="1"/>
    <col min="1032" max="1032" width="20.42578125" style="315" customWidth="1"/>
    <col min="1033" max="1033" width="17.140625" style="315" customWidth="1"/>
    <col min="1034" max="1034" width="12.7109375" style="315" customWidth="1"/>
    <col min="1035" max="1286" width="9.140625" style="315"/>
    <col min="1287" max="1287" width="7.42578125" style="315" customWidth="1"/>
    <col min="1288" max="1288" width="20.42578125" style="315" customWidth="1"/>
    <col min="1289" max="1289" width="17.140625" style="315" customWidth="1"/>
    <col min="1290" max="1290" width="12.7109375" style="315" customWidth="1"/>
    <col min="1291" max="1542" width="9.140625" style="315"/>
    <col min="1543" max="1543" width="7.42578125" style="315" customWidth="1"/>
    <col min="1544" max="1544" width="20.42578125" style="315" customWidth="1"/>
    <col min="1545" max="1545" width="17.140625" style="315" customWidth="1"/>
    <col min="1546" max="1546" width="12.7109375" style="315" customWidth="1"/>
    <col min="1547" max="1798" width="9.140625" style="315"/>
    <col min="1799" max="1799" width="7.42578125" style="315" customWidth="1"/>
    <col min="1800" max="1800" width="20.42578125" style="315" customWidth="1"/>
    <col min="1801" max="1801" width="17.140625" style="315" customWidth="1"/>
    <col min="1802" max="1802" width="12.7109375" style="315" customWidth="1"/>
    <col min="1803" max="2054" width="9.140625" style="315"/>
    <col min="2055" max="2055" width="7.42578125" style="315" customWidth="1"/>
    <col min="2056" max="2056" width="20.42578125" style="315" customWidth="1"/>
    <col min="2057" max="2057" width="17.140625" style="315" customWidth="1"/>
    <col min="2058" max="2058" width="12.7109375" style="315" customWidth="1"/>
    <col min="2059" max="2310" width="9.140625" style="315"/>
    <col min="2311" max="2311" width="7.42578125" style="315" customWidth="1"/>
    <col min="2312" max="2312" width="20.42578125" style="315" customWidth="1"/>
    <col min="2313" max="2313" width="17.140625" style="315" customWidth="1"/>
    <col min="2314" max="2314" width="12.7109375" style="315" customWidth="1"/>
    <col min="2315" max="2566" width="9.140625" style="315"/>
    <col min="2567" max="2567" width="7.42578125" style="315" customWidth="1"/>
    <col min="2568" max="2568" width="20.42578125" style="315" customWidth="1"/>
    <col min="2569" max="2569" width="17.140625" style="315" customWidth="1"/>
    <col min="2570" max="2570" width="12.7109375" style="315" customWidth="1"/>
    <col min="2571" max="2822" width="9.140625" style="315"/>
    <col min="2823" max="2823" width="7.42578125" style="315" customWidth="1"/>
    <col min="2824" max="2824" width="20.42578125" style="315" customWidth="1"/>
    <col min="2825" max="2825" width="17.140625" style="315" customWidth="1"/>
    <col min="2826" max="2826" width="12.7109375" style="315" customWidth="1"/>
    <col min="2827" max="3078" width="9.140625" style="315"/>
    <col min="3079" max="3079" width="7.42578125" style="315" customWidth="1"/>
    <col min="3080" max="3080" width="20.42578125" style="315" customWidth="1"/>
    <col min="3081" max="3081" width="17.140625" style="315" customWidth="1"/>
    <col min="3082" max="3082" width="12.7109375" style="315" customWidth="1"/>
    <col min="3083" max="3334" width="9.140625" style="315"/>
    <col min="3335" max="3335" width="7.42578125" style="315" customWidth="1"/>
    <col min="3336" max="3336" width="20.42578125" style="315" customWidth="1"/>
    <col min="3337" max="3337" width="17.140625" style="315" customWidth="1"/>
    <col min="3338" max="3338" width="12.7109375" style="315" customWidth="1"/>
    <col min="3339" max="3590" width="9.140625" style="315"/>
    <col min="3591" max="3591" width="7.42578125" style="315" customWidth="1"/>
    <col min="3592" max="3592" width="20.42578125" style="315" customWidth="1"/>
    <col min="3593" max="3593" width="17.140625" style="315" customWidth="1"/>
    <col min="3594" max="3594" width="12.7109375" style="315" customWidth="1"/>
    <col min="3595" max="3846" width="9.140625" style="315"/>
    <col min="3847" max="3847" width="7.42578125" style="315" customWidth="1"/>
    <col min="3848" max="3848" width="20.42578125" style="315" customWidth="1"/>
    <col min="3849" max="3849" width="17.140625" style="315" customWidth="1"/>
    <col min="3850" max="3850" width="12.7109375" style="315" customWidth="1"/>
    <col min="3851" max="4102" width="9.140625" style="315"/>
    <col min="4103" max="4103" width="7.42578125" style="315" customWidth="1"/>
    <col min="4104" max="4104" width="20.42578125" style="315" customWidth="1"/>
    <col min="4105" max="4105" width="17.140625" style="315" customWidth="1"/>
    <col min="4106" max="4106" width="12.7109375" style="315" customWidth="1"/>
    <col min="4107" max="4358" width="9.140625" style="315"/>
    <col min="4359" max="4359" width="7.42578125" style="315" customWidth="1"/>
    <col min="4360" max="4360" width="20.42578125" style="315" customWidth="1"/>
    <col min="4361" max="4361" width="17.140625" style="315" customWidth="1"/>
    <col min="4362" max="4362" width="12.7109375" style="315" customWidth="1"/>
    <col min="4363" max="4614" width="9.140625" style="315"/>
    <col min="4615" max="4615" width="7.42578125" style="315" customWidth="1"/>
    <col min="4616" max="4616" width="20.42578125" style="315" customWidth="1"/>
    <col min="4617" max="4617" width="17.140625" style="315" customWidth="1"/>
    <col min="4618" max="4618" width="12.7109375" style="315" customWidth="1"/>
    <col min="4619" max="4870" width="9.140625" style="315"/>
    <col min="4871" max="4871" width="7.42578125" style="315" customWidth="1"/>
    <col min="4872" max="4872" width="20.42578125" style="315" customWidth="1"/>
    <col min="4873" max="4873" width="17.140625" style="315" customWidth="1"/>
    <col min="4874" max="4874" width="12.7109375" style="315" customWidth="1"/>
    <col min="4875" max="5126" width="9.140625" style="315"/>
    <col min="5127" max="5127" width="7.42578125" style="315" customWidth="1"/>
    <col min="5128" max="5128" width="20.42578125" style="315" customWidth="1"/>
    <col min="5129" max="5129" width="17.140625" style="315" customWidth="1"/>
    <col min="5130" max="5130" width="12.7109375" style="315" customWidth="1"/>
    <col min="5131" max="5382" width="9.140625" style="315"/>
    <col min="5383" max="5383" width="7.42578125" style="315" customWidth="1"/>
    <col min="5384" max="5384" width="20.42578125" style="315" customWidth="1"/>
    <col min="5385" max="5385" width="17.140625" style="315" customWidth="1"/>
    <col min="5386" max="5386" width="12.7109375" style="315" customWidth="1"/>
    <col min="5387" max="5638" width="9.140625" style="315"/>
    <col min="5639" max="5639" width="7.42578125" style="315" customWidth="1"/>
    <col min="5640" max="5640" width="20.42578125" style="315" customWidth="1"/>
    <col min="5641" max="5641" width="17.140625" style="315" customWidth="1"/>
    <col min="5642" max="5642" width="12.7109375" style="315" customWidth="1"/>
    <col min="5643" max="5894" width="9.140625" style="315"/>
    <col min="5895" max="5895" width="7.42578125" style="315" customWidth="1"/>
    <col min="5896" max="5896" width="20.42578125" style="315" customWidth="1"/>
    <col min="5897" max="5897" width="17.140625" style="315" customWidth="1"/>
    <col min="5898" max="5898" width="12.7109375" style="315" customWidth="1"/>
    <col min="5899" max="6150" width="9.140625" style="315"/>
    <col min="6151" max="6151" width="7.42578125" style="315" customWidth="1"/>
    <col min="6152" max="6152" width="20.42578125" style="315" customWidth="1"/>
    <col min="6153" max="6153" width="17.140625" style="315" customWidth="1"/>
    <col min="6154" max="6154" width="12.7109375" style="315" customWidth="1"/>
    <col min="6155" max="6406" width="9.140625" style="315"/>
    <col min="6407" max="6407" width="7.42578125" style="315" customWidth="1"/>
    <col min="6408" max="6408" width="20.42578125" style="315" customWidth="1"/>
    <col min="6409" max="6409" width="17.140625" style="315" customWidth="1"/>
    <col min="6410" max="6410" width="12.7109375" style="315" customWidth="1"/>
    <col min="6411" max="6662" width="9.140625" style="315"/>
    <col min="6663" max="6663" width="7.42578125" style="315" customWidth="1"/>
    <col min="6664" max="6664" width="20.42578125" style="315" customWidth="1"/>
    <col min="6665" max="6665" width="17.140625" style="315" customWidth="1"/>
    <col min="6666" max="6666" width="12.7109375" style="315" customWidth="1"/>
    <col min="6667" max="6918" width="9.140625" style="315"/>
    <col min="6919" max="6919" width="7.42578125" style="315" customWidth="1"/>
    <col min="6920" max="6920" width="20.42578125" style="315" customWidth="1"/>
    <col min="6921" max="6921" width="17.140625" style="315" customWidth="1"/>
    <col min="6922" max="6922" width="12.7109375" style="315" customWidth="1"/>
    <col min="6923" max="7174" width="9.140625" style="315"/>
    <col min="7175" max="7175" width="7.42578125" style="315" customWidth="1"/>
    <col min="7176" max="7176" width="20.42578125" style="315" customWidth="1"/>
    <col min="7177" max="7177" width="17.140625" style="315" customWidth="1"/>
    <col min="7178" max="7178" width="12.7109375" style="315" customWidth="1"/>
    <col min="7179" max="7430" width="9.140625" style="315"/>
    <col min="7431" max="7431" width="7.42578125" style="315" customWidth="1"/>
    <col min="7432" max="7432" width="20.42578125" style="315" customWidth="1"/>
    <col min="7433" max="7433" width="17.140625" style="315" customWidth="1"/>
    <col min="7434" max="7434" width="12.7109375" style="315" customWidth="1"/>
    <col min="7435" max="7686" width="9.140625" style="315"/>
    <col min="7687" max="7687" width="7.42578125" style="315" customWidth="1"/>
    <col min="7688" max="7688" width="20.42578125" style="315" customWidth="1"/>
    <col min="7689" max="7689" width="17.140625" style="315" customWidth="1"/>
    <col min="7690" max="7690" width="12.7109375" style="315" customWidth="1"/>
    <col min="7691" max="7942" width="9.140625" style="315"/>
    <col min="7943" max="7943" width="7.42578125" style="315" customWidth="1"/>
    <col min="7944" max="7944" width="20.42578125" style="315" customWidth="1"/>
    <col min="7945" max="7945" width="17.140625" style="315" customWidth="1"/>
    <col min="7946" max="7946" width="12.7109375" style="315" customWidth="1"/>
    <col min="7947" max="8198" width="9.140625" style="315"/>
    <col min="8199" max="8199" width="7.42578125" style="315" customWidth="1"/>
    <col min="8200" max="8200" width="20.42578125" style="315" customWidth="1"/>
    <col min="8201" max="8201" width="17.140625" style="315" customWidth="1"/>
    <col min="8202" max="8202" width="12.7109375" style="315" customWidth="1"/>
    <col min="8203" max="8454" width="9.140625" style="315"/>
    <col min="8455" max="8455" width="7.42578125" style="315" customWidth="1"/>
    <col min="8456" max="8456" width="20.42578125" style="315" customWidth="1"/>
    <col min="8457" max="8457" width="17.140625" style="315" customWidth="1"/>
    <col min="8458" max="8458" width="12.7109375" style="315" customWidth="1"/>
    <col min="8459" max="8710" width="9.140625" style="315"/>
    <col min="8711" max="8711" width="7.42578125" style="315" customWidth="1"/>
    <col min="8712" max="8712" width="20.42578125" style="315" customWidth="1"/>
    <col min="8713" max="8713" width="17.140625" style="315" customWidth="1"/>
    <col min="8714" max="8714" width="12.7109375" style="315" customWidth="1"/>
    <col min="8715" max="8966" width="9.140625" style="315"/>
    <col min="8967" max="8967" width="7.42578125" style="315" customWidth="1"/>
    <col min="8968" max="8968" width="20.42578125" style="315" customWidth="1"/>
    <col min="8969" max="8969" width="17.140625" style="315" customWidth="1"/>
    <col min="8970" max="8970" width="12.7109375" style="315" customWidth="1"/>
    <col min="8971" max="9222" width="9.140625" style="315"/>
    <col min="9223" max="9223" width="7.42578125" style="315" customWidth="1"/>
    <col min="9224" max="9224" width="20.42578125" style="315" customWidth="1"/>
    <col min="9225" max="9225" width="17.140625" style="315" customWidth="1"/>
    <col min="9226" max="9226" width="12.7109375" style="315" customWidth="1"/>
    <col min="9227" max="9478" width="9.140625" style="315"/>
    <col min="9479" max="9479" width="7.42578125" style="315" customWidth="1"/>
    <col min="9480" max="9480" width="20.42578125" style="315" customWidth="1"/>
    <col min="9481" max="9481" width="17.140625" style="315" customWidth="1"/>
    <col min="9482" max="9482" width="12.7109375" style="315" customWidth="1"/>
    <col min="9483" max="9734" width="9.140625" style="315"/>
    <col min="9735" max="9735" width="7.42578125" style="315" customWidth="1"/>
    <col min="9736" max="9736" width="20.42578125" style="315" customWidth="1"/>
    <col min="9737" max="9737" width="17.140625" style="315" customWidth="1"/>
    <col min="9738" max="9738" width="12.7109375" style="315" customWidth="1"/>
    <col min="9739" max="9990" width="9.140625" style="315"/>
    <col min="9991" max="9991" width="7.42578125" style="315" customWidth="1"/>
    <col min="9992" max="9992" width="20.42578125" style="315" customWidth="1"/>
    <col min="9993" max="9993" width="17.140625" style="315" customWidth="1"/>
    <col min="9994" max="9994" width="12.7109375" style="315" customWidth="1"/>
    <col min="9995" max="10246" width="9.140625" style="315"/>
    <col min="10247" max="10247" width="7.42578125" style="315" customWidth="1"/>
    <col min="10248" max="10248" width="20.42578125" style="315" customWidth="1"/>
    <col min="10249" max="10249" width="17.140625" style="315" customWidth="1"/>
    <col min="10250" max="10250" width="12.7109375" style="315" customWidth="1"/>
    <col min="10251" max="10502" width="9.140625" style="315"/>
    <col min="10503" max="10503" width="7.42578125" style="315" customWidth="1"/>
    <col min="10504" max="10504" width="20.42578125" style="315" customWidth="1"/>
    <col min="10505" max="10505" width="17.140625" style="315" customWidth="1"/>
    <col min="10506" max="10506" width="12.7109375" style="315" customWidth="1"/>
    <col min="10507" max="10758" width="9.140625" style="315"/>
    <col min="10759" max="10759" width="7.42578125" style="315" customWidth="1"/>
    <col min="10760" max="10760" width="20.42578125" style="315" customWidth="1"/>
    <col min="10761" max="10761" width="17.140625" style="315" customWidth="1"/>
    <col min="10762" max="10762" width="12.7109375" style="315" customWidth="1"/>
    <col min="10763" max="11014" width="9.140625" style="315"/>
    <col min="11015" max="11015" width="7.42578125" style="315" customWidth="1"/>
    <col min="11016" max="11016" width="20.42578125" style="315" customWidth="1"/>
    <col min="11017" max="11017" width="17.140625" style="315" customWidth="1"/>
    <col min="11018" max="11018" width="12.7109375" style="315" customWidth="1"/>
    <col min="11019" max="11270" width="9.140625" style="315"/>
    <col min="11271" max="11271" width="7.42578125" style="315" customWidth="1"/>
    <col min="11272" max="11272" width="20.42578125" style="315" customWidth="1"/>
    <col min="11273" max="11273" width="17.140625" style="315" customWidth="1"/>
    <col min="11274" max="11274" width="12.7109375" style="315" customWidth="1"/>
    <col min="11275" max="11526" width="9.140625" style="315"/>
    <col min="11527" max="11527" width="7.42578125" style="315" customWidth="1"/>
    <col min="11528" max="11528" width="20.42578125" style="315" customWidth="1"/>
    <col min="11529" max="11529" width="17.140625" style="315" customWidth="1"/>
    <col min="11530" max="11530" width="12.7109375" style="315" customWidth="1"/>
    <col min="11531" max="11782" width="9.140625" style="315"/>
    <col min="11783" max="11783" width="7.42578125" style="315" customWidth="1"/>
    <col min="11784" max="11784" width="20.42578125" style="315" customWidth="1"/>
    <col min="11785" max="11785" width="17.140625" style="315" customWidth="1"/>
    <col min="11786" max="11786" width="12.7109375" style="315" customWidth="1"/>
    <col min="11787" max="12038" width="9.140625" style="315"/>
    <col min="12039" max="12039" width="7.42578125" style="315" customWidth="1"/>
    <col min="12040" max="12040" width="20.42578125" style="315" customWidth="1"/>
    <col min="12041" max="12041" width="17.140625" style="315" customWidth="1"/>
    <col min="12042" max="12042" width="12.7109375" style="315" customWidth="1"/>
    <col min="12043" max="12294" width="9.140625" style="315"/>
    <col min="12295" max="12295" width="7.42578125" style="315" customWidth="1"/>
    <col min="12296" max="12296" width="20.42578125" style="315" customWidth="1"/>
    <col min="12297" max="12297" width="17.140625" style="315" customWidth="1"/>
    <col min="12298" max="12298" width="12.7109375" style="315" customWidth="1"/>
    <col min="12299" max="12550" width="9.140625" style="315"/>
    <col min="12551" max="12551" width="7.42578125" style="315" customWidth="1"/>
    <col min="12552" max="12552" width="20.42578125" style="315" customWidth="1"/>
    <col min="12553" max="12553" width="17.140625" style="315" customWidth="1"/>
    <col min="12554" max="12554" width="12.7109375" style="315" customWidth="1"/>
    <col min="12555" max="12806" width="9.140625" style="315"/>
    <col min="12807" max="12807" width="7.42578125" style="315" customWidth="1"/>
    <col min="12808" max="12808" width="20.42578125" style="315" customWidth="1"/>
    <col min="12809" max="12809" width="17.140625" style="315" customWidth="1"/>
    <col min="12810" max="12810" width="12.7109375" style="315" customWidth="1"/>
    <col min="12811" max="13062" width="9.140625" style="315"/>
    <col min="13063" max="13063" width="7.42578125" style="315" customWidth="1"/>
    <col min="13064" max="13064" width="20.42578125" style="315" customWidth="1"/>
    <col min="13065" max="13065" width="17.140625" style="315" customWidth="1"/>
    <col min="13066" max="13066" width="12.7109375" style="315" customWidth="1"/>
    <col min="13067" max="13318" width="9.140625" style="315"/>
    <col min="13319" max="13319" width="7.42578125" style="315" customWidth="1"/>
    <col min="13320" max="13320" width="20.42578125" style="315" customWidth="1"/>
    <col min="13321" max="13321" width="17.140625" style="315" customWidth="1"/>
    <col min="13322" max="13322" width="12.7109375" style="315" customWidth="1"/>
    <col min="13323" max="13574" width="9.140625" style="315"/>
    <col min="13575" max="13575" width="7.42578125" style="315" customWidth="1"/>
    <col min="13576" max="13576" width="20.42578125" style="315" customWidth="1"/>
    <col min="13577" max="13577" width="17.140625" style="315" customWidth="1"/>
    <col min="13578" max="13578" width="12.7109375" style="315" customWidth="1"/>
    <col min="13579" max="13830" width="9.140625" style="315"/>
    <col min="13831" max="13831" width="7.42578125" style="315" customWidth="1"/>
    <col min="13832" max="13832" width="20.42578125" style="315" customWidth="1"/>
    <col min="13833" max="13833" width="17.140625" style="315" customWidth="1"/>
    <col min="13834" max="13834" width="12.7109375" style="315" customWidth="1"/>
    <col min="13835" max="14086" width="9.140625" style="315"/>
    <col min="14087" max="14087" width="7.42578125" style="315" customWidth="1"/>
    <col min="14088" max="14088" width="20.42578125" style="315" customWidth="1"/>
    <col min="14089" max="14089" width="17.140625" style="315" customWidth="1"/>
    <col min="14090" max="14090" width="12.7109375" style="315" customWidth="1"/>
    <col min="14091" max="14342" width="9.140625" style="315"/>
    <col min="14343" max="14343" width="7.42578125" style="315" customWidth="1"/>
    <col min="14344" max="14344" width="20.42578125" style="315" customWidth="1"/>
    <col min="14345" max="14345" width="17.140625" style="315" customWidth="1"/>
    <col min="14346" max="14346" width="12.7109375" style="315" customWidth="1"/>
    <col min="14347" max="14598" width="9.140625" style="315"/>
    <col min="14599" max="14599" width="7.42578125" style="315" customWidth="1"/>
    <col min="14600" max="14600" width="20.42578125" style="315" customWidth="1"/>
    <col min="14601" max="14601" width="17.140625" style="315" customWidth="1"/>
    <col min="14602" max="14602" width="12.7109375" style="315" customWidth="1"/>
    <col min="14603" max="14854" width="9.140625" style="315"/>
    <col min="14855" max="14855" width="7.42578125" style="315" customWidth="1"/>
    <col min="14856" max="14856" width="20.42578125" style="315" customWidth="1"/>
    <col min="14857" max="14857" width="17.140625" style="315" customWidth="1"/>
    <col min="14858" max="14858" width="12.7109375" style="315" customWidth="1"/>
    <col min="14859" max="15110" width="9.140625" style="315"/>
    <col min="15111" max="15111" width="7.42578125" style="315" customWidth="1"/>
    <col min="15112" max="15112" width="20.42578125" style="315" customWidth="1"/>
    <col min="15113" max="15113" width="17.140625" style="315" customWidth="1"/>
    <col min="15114" max="15114" width="12.7109375" style="315" customWidth="1"/>
    <col min="15115" max="15366" width="9.140625" style="315"/>
    <col min="15367" max="15367" width="7.42578125" style="315" customWidth="1"/>
    <col min="15368" max="15368" width="20.42578125" style="315" customWidth="1"/>
    <col min="15369" max="15369" width="17.140625" style="315" customWidth="1"/>
    <col min="15370" max="15370" width="12.7109375" style="315" customWidth="1"/>
    <col min="15371" max="15622" width="9.140625" style="315"/>
    <col min="15623" max="15623" width="7.42578125" style="315" customWidth="1"/>
    <col min="15624" max="15624" width="20.42578125" style="315" customWidth="1"/>
    <col min="15625" max="15625" width="17.140625" style="315" customWidth="1"/>
    <col min="15626" max="15626" width="12.7109375" style="315" customWidth="1"/>
    <col min="15627" max="15878" width="9.140625" style="315"/>
    <col min="15879" max="15879" width="7.42578125" style="315" customWidth="1"/>
    <col min="15880" max="15880" width="20.42578125" style="315" customWidth="1"/>
    <col min="15881" max="15881" width="17.140625" style="315" customWidth="1"/>
    <col min="15882" max="15882" width="12.7109375" style="315" customWidth="1"/>
    <col min="15883" max="16134" width="9.140625" style="315"/>
    <col min="16135" max="16135" width="7.42578125" style="315" customWidth="1"/>
    <col min="16136" max="16136" width="20.42578125" style="315" customWidth="1"/>
    <col min="16137" max="16137" width="17.140625" style="315" customWidth="1"/>
    <col min="16138" max="16138" width="12.7109375" style="315" customWidth="1"/>
    <col min="16139" max="16384" width="9.140625" style="315"/>
  </cols>
  <sheetData>
    <row r="4" spans="3:8">
      <c r="C4" s="315" t="s">
        <v>34</v>
      </c>
      <c r="D4" s="416" t="s">
        <v>227</v>
      </c>
      <c r="E4" s="416"/>
      <c r="F4" s="416"/>
      <c r="G4" s="416"/>
      <c r="H4" s="416"/>
    </row>
    <row r="6" spans="3:8">
      <c r="C6" s="315" t="s">
        <v>465</v>
      </c>
      <c r="D6" s="315" t="s">
        <v>466</v>
      </c>
    </row>
    <row r="7" spans="3:8">
      <c r="D7" s="315" t="s">
        <v>467</v>
      </c>
    </row>
    <row r="8" spans="3:8">
      <c r="D8" s="315" t="s">
        <v>468</v>
      </c>
    </row>
    <row r="10" spans="3:8">
      <c r="C10" s="315" t="s">
        <v>471</v>
      </c>
    </row>
    <row r="11" spans="3:8">
      <c r="D11" s="315" t="s">
        <v>472</v>
      </c>
    </row>
    <row r="12" spans="3:8">
      <c r="E12" s="416"/>
      <c r="F12" s="416"/>
      <c r="G12" s="416"/>
      <c r="H12" s="416"/>
    </row>
    <row r="13" spans="3:8">
      <c r="C13" s="315" t="s">
        <v>469</v>
      </c>
      <c r="D13" s="316" t="s">
        <v>470</v>
      </c>
      <c r="E13" s="317">
        <v>2015</v>
      </c>
    </row>
    <row r="14" spans="3:8">
      <c r="D14" s="416"/>
      <c r="E14" s="416"/>
      <c r="F14" s="416"/>
      <c r="G14" s="416"/>
      <c r="H14" s="416"/>
    </row>
    <row r="20" spans="3:8" ht="15.75" customHeight="1">
      <c r="C20" s="417" t="s">
        <v>309</v>
      </c>
      <c r="D20" s="417"/>
      <c r="E20" s="417"/>
      <c r="F20" s="417"/>
      <c r="G20" s="417"/>
      <c r="H20" s="417"/>
    </row>
    <row r="21" spans="3:8">
      <c r="C21" s="417"/>
      <c r="D21" s="417"/>
      <c r="E21" s="417"/>
      <c r="F21" s="417"/>
      <c r="G21" s="417"/>
      <c r="H21" s="417"/>
    </row>
    <row r="24" spans="3:8">
      <c r="C24" s="318" t="s">
        <v>460</v>
      </c>
      <c r="D24" s="319"/>
      <c r="E24" s="319"/>
      <c r="F24" s="319"/>
      <c r="G24" s="319"/>
      <c r="H24" s="320">
        <f>'REKAPITULACIJA-ZUNANJA URED.'!H38</f>
        <v>0</v>
      </c>
    </row>
    <row r="25" spans="3:8">
      <c r="H25" s="321"/>
    </row>
    <row r="26" spans="3:8">
      <c r="C26" s="318" t="s">
        <v>462</v>
      </c>
      <c r="D26" s="319"/>
      <c r="E26" s="319"/>
      <c r="F26" s="319"/>
      <c r="G26" s="319"/>
      <c r="H26" s="320">
        <f>'JAVNA RAZSVETLJAVA'!F94</f>
        <v>0</v>
      </c>
    </row>
    <row r="27" spans="3:8">
      <c r="H27" s="321"/>
    </row>
    <row r="28" spans="3:8">
      <c r="C28" s="318" t="s">
        <v>463</v>
      </c>
      <c r="D28" s="319"/>
      <c r="E28" s="319"/>
      <c r="F28" s="319"/>
      <c r="G28" s="319"/>
      <c r="H28" s="320">
        <f>'ELEKTRO - REKAPITULACIJA'!F19</f>
        <v>0</v>
      </c>
    </row>
    <row r="29" spans="3:8">
      <c r="H29" s="321"/>
    </row>
    <row r="32" spans="3:8">
      <c r="F32" s="322" t="s">
        <v>35</v>
      </c>
      <c r="H32" s="321">
        <f>SUM(H24:H30)</f>
        <v>0</v>
      </c>
    </row>
    <row r="33" spans="2:8">
      <c r="F33" s="322"/>
      <c r="H33" s="321"/>
    </row>
    <row r="34" spans="2:8">
      <c r="F34" s="322" t="s">
        <v>188</v>
      </c>
      <c r="H34" s="321">
        <f>0.22*H32</f>
        <v>0</v>
      </c>
    </row>
    <row r="35" spans="2:8">
      <c r="H35" s="321"/>
    </row>
    <row r="36" spans="2:8">
      <c r="H36" s="323"/>
    </row>
    <row r="37" spans="2:8" ht="15.75">
      <c r="C37" s="324" t="s">
        <v>36</v>
      </c>
      <c r="D37" s="325"/>
      <c r="E37" s="325"/>
      <c r="F37" s="325"/>
      <c r="G37" s="325"/>
      <c r="H37" s="326">
        <f>H32+H34</f>
        <v>0</v>
      </c>
    </row>
    <row r="41" spans="2:8" hidden="1"/>
    <row r="42" spans="2:8" ht="15.75" hidden="1" thickBot="1">
      <c r="B42" s="418" t="s">
        <v>37</v>
      </c>
      <c r="C42" s="418"/>
      <c r="D42" s="418"/>
      <c r="E42" s="418"/>
      <c r="F42" s="327">
        <v>1</v>
      </c>
    </row>
    <row r="43" spans="2:8" hidden="1"/>
  </sheetData>
  <sheetProtection password="EA41" sheet="1" objects="1" scenarios="1" formatCells="0"/>
  <mergeCells count="5">
    <mergeCell ref="D4:H4"/>
    <mergeCell ref="E12:H12"/>
    <mergeCell ref="D14:H14"/>
    <mergeCell ref="C20:H21"/>
    <mergeCell ref="B42:E4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G96"/>
  <sheetViews>
    <sheetView topLeftCell="A73" workbookViewId="0">
      <selection activeCell="E74" sqref="E74"/>
    </sheetView>
  </sheetViews>
  <sheetFormatPr defaultRowHeight="15"/>
  <cols>
    <col min="1" max="1" width="3.7109375" customWidth="1"/>
    <col min="2" max="2" width="25.7109375" customWidth="1"/>
    <col min="3" max="4" width="6.7109375" customWidth="1"/>
    <col min="5" max="5" width="18.7109375" style="20" customWidth="1"/>
    <col min="6" max="6" width="18.7109375" customWidth="1"/>
  </cols>
  <sheetData>
    <row r="1" spans="1:6">
      <c r="A1" s="180"/>
      <c r="B1" s="441" t="s">
        <v>381</v>
      </c>
      <c r="C1" s="442"/>
      <c r="D1" s="442"/>
      <c r="E1" s="204"/>
      <c r="F1" s="137"/>
    </row>
    <row r="2" spans="1:6">
      <c r="A2" s="180"/>
      <c r="B2" s="138"/>
      <c r="C2" s="139"/>
      <c r="D2" s="140"/>
      <c r="E2" s="204"/>
      <c r="F2" s="137"/>
    </row>
    <row r="3" spans="1:6" ht="15.75">
      <c r="A3" s="181"/>
      <c r="B3" s="141" t="s">
        <v>310</v>
      </c>
      <c r="C3" s="142"/>
      <c r="D3" s="143"/>
      <c r="E3" s="205"/>
      <c r="F3" s="137"/>
    </row>
    <row r="4" spans="1:6" ht="15.75">
      <c r="A4" s="180"/>
      <c r="B4" s="144" t="s">
        <v>382</v>
      </c>
      <c r="C4" s="142"/>
      <c r="D4" s="140"/>
      <c r="E4" s="204"/>
      <c r="F4" s="137"/>
    </row>
    <row r="5" spans="1:6" ht="15.75">
      <c r="A5" s="180"/>
      <c r="B5" s="144"/>
      <c r="C5" s="142"/>
      <c r="D5" s="140"/>
      <c r="E5" s="204"/>
      <c r="F5" s="137"/>
    </row>
    <row r="6" spans="1:6" ht="26.25" thickBot="1">
      <c r="A6" s="182"/>
      <c r="B6" s="219" t="s">
        <v>311</v>
      </c>
      <c r="C6" s="145" t="s">
        <v>312</v>
      </c>
      <c r="D6" s="145" t="s">
        <v>313</v>
      </c>
      <c r="E6" s="206" t="s">
        <v>314</v>
      </c>
      <c r="F6" s="220" t="s">
        <v>315</v>
      </c>
    </row>
    <row r="7" spans="1:6" ht="15.75" thickTop="1">
      <c r="A7" s="142" t="s">
        <v>380</v>
      </c>
      <c r="B7" s="142"/>
      <c r="C7" s="142"/>
      <c r="D7" s="142"/>
      <c r="E7" s="207"/>
      <c r="F7" s="146"/>
    </row>
    <row r="8" spans="1:6">
      <c r="A8" s="183"/>
      <c r="B8" s="147" t="s">
        <v>316</v>
      </c>
      <c r="C8" s="148"/>
      <c r="D8" s="148"/>
      <c r="E8" s="208"/>
      <c r="F8" s="149"/>
    </row>
    <row r="9" spans="1:6" ht="66" customHeight="1">
      <c r="A9" s="184">
        <v>1</v>
      </c>
      <c r="B9" s="150" t="s">
        <v>317</v>
      </c>
      <c r="C9" s="151">
        <v>14</v>
      </c>
      <c r="D9" s="152" t="s">
        <v>3</v>
      </c>
      <c r="E9" s="402"/>
      <c r="F9" s="201">
        <f>IF(C9="","",C9*E9)</f>
        <v>0</v>
      </c>
    </row>
    <row r="10" spans="1:6" ht="93" customHeight="1">
      <c r="A10" s="185">
        <v>2</v>
      </c>
      <c r="B10" s="153" t="s">
        <v>318</v>
      </c>
      <c r="C10" s="154"/>
      <c r="D10" s="155"/>
      <c r="E10" s="406"/>
      <c r="F10" s="156"/>
    </row>
    <row r="11" spans="1:6">
      <c r="A11" s="186"/>
      <c r="B11" s="153" t="s">
        <v>319</v>
      </c>
      <c r="C11" s="157">
        <v>110</v>
      </c>
      <c r="D11" s="157" t="s">
        <v>320</v>
      </c>
      <c r="E11" s="407"/>
      <c r="F11" s="201">
        <f t="shared" ref="F11:F20" si="0">IF(C11="","",C11*E11)</f>
        <v>0</v>
      </c>
    </row>
    <row r="12" spans="1:6">
      <c r="A12" s="186"/>
      <c r="B12" s="153" t="s">
        <v>321</v>
      </c>
      <c r="C12" s="157">
        <v>625</v>
      </c>
      <c r="D12" s="157" t="s">
        <v>320</v>
      </c>
      <c r="E12" s="407"/>
      <c r="F12" s="201">
        <f t="shared" si="0"/>
        <v>0</v>
      </c>
    </row>
    <row r="13" spans="1:6" ht="93" customHeight="1">
      <c r="A13" s="187">
        <v>3</v>
      </c>
      <c r="B13" s="158" t="s">
        <v>322</v>
      </c>
      <c r="C13" s="159">
        <v>3</v>
      </c>
      <c r="D13" s="159" t="s">
        <v>3</v>
      </c>
      <c r="E13" s="408"/>
      <c r="F13" s="201">
        <f t="shared" si="0"/>
        <v>0</v>
      </c>
    </row>
    <row r="14" spans="1:6" ht="93" customHeight="1">
      <c r="A14" s="187">
        <v>4</v>
      </c>
      <c r="B14" s="158" t="s">
        <v>323</v>
      </c>
      <c r="C14" s="159">
        <v>16</v>
      </c>
      <c r="D14" s="159" t="s">
        <v>3</v>
      </c>
      <c r="E14" s="408"/>
      <c r="F14" s="201">
        <f t="shared" si="0"/>
        <v>0</v>
      </c>
    </row>
    <row r="15" spans="1:6" ht="42" customHeight="1">
      <c r="A15" s="187">
        <v>5</v>
      </c>
      <c r="B15" s="158" t="s">
        <v>324</v>
      </c>
      <c r="C15" s="159">
        <v>1</v>
      </c>
      <c r="D15" s="159" t="s">
        <v>10</v>
      </c>
      <c r="E15" s="408"/>
      <c r="F15" s="201">
        <f t="shared" si="0"/>
        <v>0</v>
      </c>
    </row>
    <row r="16" spans="1:6" ht="55.5" customHeight="1">
      <c r="A16" s="187">
        <v>6</v>
      </c>
      <c r="B16" s="194" t="s">
        <v>325</v>
      </c>
      <c r="C16" s="159">
        <v>17</v>
      </c>
      <c r="D16" s="159" t="s">
        <v>3</v>
      </c>
      <c r="E16" s="408"/>
      <c r="F16" s="201">
        <f t="shared" si="0"/>
        <v>0</v>
      </c>
    </row>
    <row r="17" spans="1:6" ht="55.5" customHeight="1">
      <c r="A17" s="187">
        <v>7</v>
      </c>
      <c r="B17" s="158" t="s">
        <v>326</v>
      </c>
      <c r="C17" s="159">
        <v>30</v>
      </c>
      <c r="D17" s="159" t="s">
        <v>320</v>
      </c>
      <c r="E17" s="407"/>
      <c r="F17" s="201">
        <f t="shared" si="0"/>
        <v>0</v>
      </c>
    </row>
    <row r="18" spans="1:6" ht="30" customHeight="1">
      <c r="A18" s="187">
        <v>8</v>
      </c>
      <c r="B18" s="158" t="s">
        <v>327</v>
      </c>
      <c r="C18" s="159">
        <v>0.5</v>
      </c>
      <c r="D18" s="159" t="s">
        <v>10</v>
      </c>
      <c r="E18" s="407"/>
      <c r="F18" s="201">
        <f t="shared" si="0"/>
        <v>0</v>
      </c>
    </row>
    <row r="19" spans="1:6" ht="93" customHeight="1">
      <c r="A19" s="187">
        <v>9</v>
      </c>
      <c r="B19" s="158" t="s">
        <v>328</v>
      </c>
      <c r="C19" s="159">
        <v>13</v>
      </c>
      <c r="D19" s="159" t="s">
        <v>320</v>
      </c>
      <c r="E19" s="407"/>
      <c r="F19" s="201">
        <f t="shared" si="0"/>
        <v>0</v>
      </c>
    </row>
    <row r="20" spans="1:6" ht="93" customHeight="1">
      <c r="A20" s="187">
        <v>10</v>
      </c>
      <c r="B20" s="158" t="s">
        <v>329</v>
      </c>
      <c r="C20" s="159">
        <v>13</v>
      </c>
      <c r="D20" s="159" t="s">
        <v>320</v>
      </c>
      <c r="E20" s="407"/>
      <c r="F20" s="201">
        <f t="shared" si="0"/>
        <v>0</v>
      </c>
    </row>
    <row r="21" spans="1:6">
      <c r="A21" s="188"/>
      <c r="B21" s="161"/>
      <c r="C21" s="154"/>
      <c r="D21" s="154"/>
      <c r="E21" s="210" t="s">
        <v>330</v>
      </c>
      <c r="F21" s="202">
        <f>SUM(F9:F20)</f>
        <v>0</v>
      </c>
    </row>
    <row r="22" spans="1:6">
      <c r="A22" s="188"/>
      <c r="B22" s="161"/>
      <c r="C22" s="154"/>
      <c r="D22" s="154"/>
      <c r="E22" s="210"/>
      <c r="F22" s="162"/>
    </row>
    <row r="23" spans="1:6">
      <c r="A23" s="188"/>
      <c r="B23" s="163" t="s">
        <v>331</v>
      </c>
      <c r="C23" s="157"/>
      <c r="D23" s="157"/>
      <c r="E23" s="209"/>
      <c r="F23" s="160"/>
    </row>
    <row r="24" spans="1:6" ht="142.5" customHeight="1">
      <c r="A24" s="184">
        <v>11</v>
      </c>
      <c r="B24" s="164" t="s">
        <v>332</v>
      </c>
      <c r="C24" s="165">
        <v>13</v>
      </c>
      <c r="D24" s="157" t="s">
        <v>3</v>
      </c>
      <c r="E24" s="405"/>
      <c r="F24" s="201">
        <f t="shared" ref="F24:F31" si="1">IF(C24="","",C24*E24)</f>
        <v>0</v>
      </c>
    </row>
    <row r="25" spans="1:6" ht="145.5" customHeight="1">
      <c r="A25" s="184">
        <v>12</v>
      </c>
      <c r="B25" s="164" t="s">
        <v>333</v>
      </c>
      <c r="C25" s="165">
        <v>1</v>
      </c>
      <c r="D25" s="157" t="s">
        <v>3</v>
      </c>
      <c r="E25" s="405"/>
      <c r="F25" s="201">
        <f t="shared" si="1"/>
        <v>0</v>
      </c>
    </row>
    <row r="26" spans="1:6" ht="132" customHeight="1">
      <c r="A26" s="184">
        <v>13</v>
      </c>
      <c r="B26" s="166" t="s">
        <v>334</v>
      </c>
      <c r="C26" s="165">
        <v>4</v>
      </c>
      <c r="D26" s="157" t="s">
        <v>3</v>
      </c>
      <c r="E26" s="405"/>
      <c r="F26" s="201">
        <f t="shared" si="1"/>
        <v>0</v>
      </c>
    </row>
    <row r="27" spans="1:6" ht="180.75" customHeight="1">
      <c r="A27" s="184">
        <v>14</v>
      </c>
      <c r="B27" s="167" t="s">
        <v>335</v>
      </c>
      <c r="C27" s="165">
        <v>18</v>
      </c>
      <c r="D27" s="157" t="s">
        <v>3</v>
      </c>
      <c r="E27" s="405"/>
      <c r="F27" s="201">
        <f t="shared" si="1"/>
        <v>0</v>
      </c>
    </row>
    <row r="28" spans="1:6" ht="66" customHeight="1">
      <c r="A28" s="184">
        <v>15</v>
      </c>
      <c r="B28" s="167" t="s">
        <v>336</v>
      </c>
      <c r="C28" s="165">
        <v>18</v>
      </c>
      <c r="D28" s="157" t="s">
        <v>3</v>
      </c>
      <c r="E28" s="405"/>
      <c r="F28" s="201">
        <f t="shared" si="1"/>
        <v>0</v>
      </c>
    </row>
    <row r="29" spans="1:6" ht="39" customHeight="1">
      <c r="A29" s="184">
        <v>16</v>
      </c>
      <c r="B29" s="167" t="s">
        <v>337</v>
      </c>
      <c r="C29" s="165">
        <v>18</v>
      </c>
      <c r="D29" s="157" t="s">
        <v>3</v>
      </c>
      <c r="E29" s="405"/>
      <c r="F29" s="201">
        <f t="shared" si="1"/>
        <v>0</v>
      </c>
    </row>
    <row r="30" spans="1:6" ht="28.5" customHeight="1">
      <c r="A30" s="184">
        <v>17</v>
      </c>
      <c r="B30" s="167" t="s">
        <v>338</v>
      </c>
      <c r="C30" s="165">
        <v>18</v>
      </c>
      <c r="D30" s="157" t="s">
        <v>3</v>
      </c>
      <c r="E30" s="405"/>
      <c r="F30" s="201">
        <f t="shared" si="1"/>
        <v>0</v>
      </c>
    </row>
    <row r="31" spans="1:6" ht="39" customHeight="1">
      <c r="A31" s="184">
        <v>18</v>
      </c>
      <c r="B31" s="167" t="s">
        <v>339</v>
      </c>
      <c r="C31" s="165">
        <v>18</v>
      </c>
      <c r="D31" s="157" t="s">
        <v>3</v>
      </c>
      <c r="E31" s="405"/>
      <c r="F31" s="201">
        <f t="shared" si="1"/>
        <v>0</v>
      </c>
    </row>
    <row r="32" spans="1:6">
      <c r="A32" s="189"/>
      <c r="B32" s="168"/>
      <c r="C32" s="154"/>
      <c r="D32" s="154"/>
      <c r="E32" s="210" t="s">
        <v>330</v>
      </c>
      <c r="F32" s="202">
        <f>SUM(F24:F31)</f>
        <v>0</v>
      </c>
    </row>
    <row r="33" spans="1:6">
      <c r="A33" s="189"/>
      <c r="B33" s="168"/>
      <c r="C33" s="154"/>
      <c r="D33" s="154"/>
      <c r="E33" s="210"/>
      <c r="F33" s="162"/>
    </row>
    <row r="34" spans="1:6">
      <c r="A34" s="189"/>
      <c r="B34" s="168"/>
      <c r="C34" s="154"/>
      <c r="D34" s="154"/>
      <c r="E34" s="210"/>
      <c r="F34" s="162"/>
    </row>
    <row r="35" spans="1:6">
      <c r="A35" s="189"/>
      <c r="B35" s="168"/>
      <c r="C35" s="154"/>
      <c r="D35" s="154"/>
      <c r="E35" s="210"/>
      <c r="F35" s="162"/>
    </row>
    <row r="36" spans="1:6">
      <c r="A36" s="189"/>
      <c r="B36" s="169" t="s">
        <v>340</v>
      </c>
      <c r="C36" s="170"/>
      <c r="D36" s="170"/>
      <c r="E36" s="211"/>
      <c r="F36" s="156"/>
    </row>
    <row r="37" spans="1:6" ht="142.5" customHeight="1">
      <c r="A37" s="190">
        <v>19</v>
      </c>
      <c r="B37" s="166" t="s">
        <v>341</v>
      </c>
      <c r="C37" s="157">
        <v>1</v>
      </c>
      <c r="D37" s="157" t="s">
        <v>305</v>
      </c>
      <c r="E37" s="402"/>
      <c r="F37" s="201">
        <f>IF(C37="","",C37*E37)</f>
        <v>0</v>
      </c>
    </row>
    <row r="38" spans="1:6">
      <c r="A38" s="188"/>
      <c r="B38" s="168"/>
      <c r="C38" s="154"/>
      <c r="D38" s="154"/>
      <c r="E38" s="210" t="s">
        <v>330</v>
      </c>
      <c r="F38" s="202">
        <f>F37</f>
        <v>0</v>
      </c>
    </row>
    <row r="39" spans="1:6">
      <c r="A39" s="188"/>
      <c r="B39" s="168"/>
      <c r="C39" s="154"/>
      <c r="D39" s="154"/>
      <c r="E39" s="210"/>
      <c r="F39" s="162"/>
    </row>
    <row r="40" spans="1:6">
      <c r="A40" s="188"/>
      <c r="B40" s="168"/>
      <c r="C40" s="154"/>
      <c r="D40" s="154"/>
      <c r="E40" s="210"/>
      <c r="F40" s="162"/>
    </row>
    <row r="41" spans="1:6">
      <c r="A41" s="188"/>
      <c r="B41" s="163" t="s">
        <v>342</v>
      </c>
      <c r="C41" s="157"/>
      <c r="D41" s="157"/>
      <c r="E41" s="212"/>
      <c r="F41" s="171"/>
    </row>
    <row r="42" spans="1:6" ht="29.25" customHeight="1">
      <c r="A42" s="184">
        <v>20</v>
      </c>
      <c r="B42" s="158" t="s">
        <v>343</v>
      </c>
      <c r="C42" s="157">
        <v>405</v>
      </c>
      <c r="D42" s="157" t="s">
        <v>320</v>
      </c>
      <c r="E42" s="403"/>
      <c r="F42" s="201">
        <f t="shared" ref="F42:F47" si="2">IF(C42="","",C42*E42)</f>
        <v>0</v>
      </c>
    </row>
    <row r="43" spans="1:6" ht="42" customHeight="1">
      <c r="A43" s="184">
        <v>21</v>
      </c>
      <c r="B43" s="158" t="s">
        <v>344</v>
      </c>
      <c r="C43" s="157">
        <v>265</v>
      </c>
      <c r="D43" s="157" t="s">
        <v>320</v>
      </c>
      <c r="E43" s="403"/>
      <c r="F43" s="201">
        <f t="shared" si="2"/>
        <v>0</v>
      </c>
    </row>
    <row r="44" spans="1:6" ht="40.5" customHeight="1">
      <c r="A44" s="184">
        <v>22</v>
      </c>
      <c r="B44" s="158" t="s">
        <v>345</v>
      </c>
      <c r="C44" s="157">
        <v>240</v>
      </c>
      <c r="D44" s="157" t="s">
        <v>320</v>
      </c>
      <c r="E44" s="403"/>
      <c r="F44" s="201">
        <f t="shared" si="2"/>
        <v>0</v>
      </c>
    </row>
    <row r="45" spans="1:6" ht="53.25" customHeight="1">
      <c r="A45" s="184">
        <v>23</v>
      </c>
      <c r="B45" s="158" t="s">
        <v>346</v>
      </c>
      <c r="C45" s="157">
        <v>36</v>
      </c>
      <c r="D45" s="157" t="s">
        <v>320</v>
      </c>
      <c r="E45" s="403"/>
      <c r="F45" s="201">
        <f t="shared" si="2"/>
        <v>0</v>
      </c>
    </row>
    <row r="46" spans="1:6" ht="42" customHeight="1">
      <c r="A46" s="184">
        <v>24</v>
      </c>
      <c r="B46" s="158" t="s">
        <v>347</v>
      </c>
      <c r="C46" s="157">
        <v>15</v>
      </c>
      <c r="D46" s="157" t="s">
        <v>320</v>
      </c>
      <c r="E46" s="403"/>
      <c r="F46" s="201">
        <f t="shared" si="2"/>
        <v>0</v>
      </c>
    </row>
    <row r="47" spans="1:6" ht="52.5" customHeight="1">
      <c r="A47" s="190">
        <v>25</v>
      </c>
      <c r="B47" s="172" t="s">
        <v>348</v>
      </c>
      <c r="C47" s="173">
        <v>355</v>
      </c>
      <c r="D47" s="173" t="s">
        <v>320</v>
      </c>
      <c r="E47" s="404"/>
      <c r="F47" s="201">
        <f t="shared" si="2"/>
        <v>0</v>
      </c>
    </row>
    <row r="48" spans="1:6">
      <c r="A48" s="191"/>
      <c r="B48" s="138"/>
      <c r="C48" s="140"/>
      <c r="D48" s="140"/>
      <c r="E48" s="213" t="s">
        <v>330</v>
      </c>
      <c r="F48" s="202">
        <f>SUM(F41:F47)</f>
        <v>0</v>
      </c>
    </row>
    <row r="49" spans="1:6">
      <c r="A49" s="191"/>
      <c r="B49" s="138"/>
      <c r="C49" s="140"/>
      <c r="D49" s="140"/>
      <c r="E49" s="213"/>
      <c r="F49" s="174"/>
    </row>
    <row r="50" spans="1:6">
      <c r="A50" s="191"/>
      <c r="B50" s="138"/>
      <c r="C50" s="140"/>
      <c r="D50" s="140"/>
      <c r="E50" s="213"/>
      <c r="F50" s="174"/>
    </row>
    <row r="51" spans="1:6">
      <c r="A51" s="191"/>
      <c r="B51" s="138"/>
      <c r="C51" s="140"/>
      <c r="D51" s="140"/>
      <c r="E51" s="213"/>
      <c r="F51" s="174"/>
    </row>
    <row r="52" spans="1:6">
      <c r="A52" s="188"/>
      <c r="B52" s="163" t="s">
        <v>349</v>
      </c>
      <c r="C52" s="157"/>
      <c r="D52" s="157"/>
      <c r="E52" s="402"/>
      <c r="F52" s="160"/>
    </row>
    <row r="53" spans="1:6" ht="27" customHeight="1">
      <c r="A53" s="184">
        <v>26</v>
      </c>
      <c r="B53" s="158" t="s">
        <v>350</v>
      </c>
      <c r="C53" s="157">
        <v>51</v>
      </c>
      <c r="D53" s="157" t="s">
        <v>3</v>
      </c>
      <c r="E53" s="403"/>
      <c r="F53" s="201">
        <f t="shared" ref="F53:F62" si="3">IF(C53="","",C53*E53)</f>
        <v>0</v>
      </c>
    </row>
    <row r="54" spans="1:6" ht="27.75" customHeight="1">
      <c r="A54" s="184">
        <v>27</v>
      </c>
      <c r="B54" s="158" t="s">
        <v>351</v>
      </c>
      <c r="C54" s="157">
        <v>18</v>
      </c>
      <c r="D54" s="157" t="s">
        <v>3</v>
      </c>
      <c r="E54" s="403"/>
      <c r="F54" s="201">
        <f t="shared" si="3"/>
        <v>0</v>
      </c>
    </row>
    <row r="55" spans="1:6" ht="23.25" customHeight="1">
      <c r="A55" s="184">
        <v>28</v>
      </c>
      <c r="B55" s="158" t="s">
        <v>352</v>
      </c>
      <c r="C55" s="157">
        <v>64</v>
      </c>
      <c r="D55" s="157" t="s">
        <v>3</v>
      </c>
      <c r="E55" s="403"/>
      <c r="F55" s="201">
        <f t="shared" si="3"/>
        <v>0</v>
      </c>
    </row>
    <row r="56" spans="1:6" ht="54" customHeight="1">
      <c r="A56" s="184">
        <v>29</v>
      </c>
      <c r="B56" s="158" t="s">
        <v>353</v>
      </c>
      <c r="C56" s="157">
        <v>2</v>
      </c>
      <c r="D56" s="157" t="s">
        <v>3</v>
      </c>
      <c r="E56" s="403"/>
      <c r="F56" s="201">
        <f t="shared" si="3"/>
        <v>0</v>
      </c>
    </row>
    <row r="57" spans="1:6" ht="29.25" customHeight="1">
      <c r="A57" s="184">
        <v>30</v>
      </c>
      <c r="B57" s="158" t="s">
        <v>354</v>
      </c>
      <c r="C57" s="157">
        <v>34</v>
      </c>
      <c r="D57" s="157" t="s">
        <v>3</v>
      </c>
      <c r="E57" s="403"/>
      <c r="F57" s="201">
        <f t="shared" si="3"/>
        <v>0</v>
      </c>
    </row>
    <row r="58" spans="1:6" ht="27" customHeight="1">
      <c r="A58" s="184">
        <v>31</v>
      </c>
      <c r="B58" s="158" t="s">
        <v>355</v>
      </c>
      <c r="C58" s="157">
        <v>54</v>
      </c>
      <c r="D58" s="157" t="s">
        <v>3</v>
      </c>
      <c r="E58" s="403"/>
      <c r="F58" s="201">
        <f t="shared" si="3"/>
        <v>0</v>
      </c>
    </row>
    <row r="59" spans="1:6" ht="39.75" customHeight="1">
      <c r="A59" s="184">
        <v>32</v>
      </c>
      <c r="B59" s="158" t="s">
        <v>356</v>
      </c>
      <c r="C59" s="157">
        <v>1</v>
      </c>
      <c r="D59" s="157" t="s">
        <v>3</v>
      </c>
      <c r="E59" s="403"/>
      <c r="F59" s="201">
        <f t="shared" si="3"/>
        <v>0</v>
      </c>
    </row>
    <row r="60" spans="1:6" ht="15" customHeight="1">
      <c r="A60" s="184">
        <v>33</v>
      </c>
      <c r="B60" s="158" t="s">
        <v>357</v>
      </c>
      <c r="C60" s="157">
        <v>1</v>
      </c>
      <c r="D60" s="157" t="s">
        <v>3</v>
      </c>
      <c r="E60" s="403"/>
      <c r="F60" s="201">
        <f t="shared" si="3"/>
        <v>0</v>
      </c>
    </row>
    <row r="61" spans="1:6" ht="27" customHeight="1">
      <c r="A61" s="184">
        <v>34</v>
      </c>
      <c r="B61" s="158" t="s">
        <v>358</v>
      </c>
      <c r="C61" s="157">
        <v>1</v>
      </c>
      <c r="D61" s="157" t="s">
        <v>3</v>
      </c>
      <c r="E61" s="403"/>
      <c r="F61" s="201">
        <f t="shared" si="3"/>
        <v>0</v>
      </c>
    </row>
    <row r="62" spans="1:6" ht="41.25" customHeight="1">
      <c r="A62" s="184">
        <v>35</v>
      </c>
      <c r="B62" s="158" t="s">
        <v>359</v>
      </c>
      <c r="C62" s="157">
        <v>25</v>
      </c>
      <c r="D62" s="157" t="s">
        <v>320</v>
      </c>
      <c r="E62" s="403"/>
      <c r="F62" s="201">
        <f t="shared" si="3"/>
        <v>0</v>
      </c>
    </row>
    <row r="63" spans="1:6">
      <c r="A63" s="191"/>
      <c r="B63" s="138"/>
      <c r="C63" s="140"/>
      <c r="D63" s="140"/>
      <c r="E63" s="214" t="s">
        <v>330</v>
      </c>
      <c r="F63" s="202">
        <f>SUM(F52:F62)</f>
        <v>0</v>
      </c>
    </row>
    <row r="64" spans="1:6">
      <c r="A64" s="191"/>
      <c r="B64" s="138"/>
      <c r="C64" s="140"/>
      <c r="D64" s="140"/>
      <c r="E64" s="214"/>
      <c r="F64" s="174"/>
    </row>
    <row r="65" spans="1:6" ht="15.75" customHeight="1">
      <c r="A65" s="191"/>
      <c r="B65" s="138"/>
      <c r="C65" s="140"/>
      <c r="D65" s="140"/>
      <c r="E65" s="214"/>
      <c r="F65" s="174"/>
    </row>
    <row r="66" spans="1:6" ht="15.75" customHeight="1">
      <c r="A66" s="191"/>
      <c r="B66" s="138"/>
      <c r="C66" s="140"/>
      <c r="D66" s="140"/>
      <c r="E66" s="214"/>
      <c r="F66" s="174"/>
    </row>
    <row r="67" spans="1:6" ht="15.75" customHeight="1">
      <c r="A67" s="192"/>
      <c r="B67" s="163" t="s">
        <v>360</v>
      </c>
      <c r="C67" s="157"/>
      <c r="D67" s="157"/>
      <c r="E67" s="402"/>
      <c r="F67" s="160"/>
    </row>
    <row r="68" spans="1:6" ht="27" customHeight="1">
      <c r="A68" s="184">
        <v>36</v>
      </c>
      <c r="B68" s="158" t="s">
        <v>361</v>
      </c>
      <c r="C68" s="157">
        <v>650</v>
      </c>
      <c r="D68" s="157" t="s">
        <v>320</v>
      </c>
      <c r="E68" s="403"/>
      <c r="F68" s="201">
        <f t="shared" ref="F68:F78" si="4">IF(C68="","",C68*E68)</f>
        <v>0</v>
      </c>
    </row>
    <row r="69" spans="1:6" ht="15" customHeight="1">
      <c r="A69" s="184">
        <v>37</v>
      </c>
      <c r="B69" s="158" t="s">
        <v>362</v>
      </c>
      <c r="C69" s="157">
        <v>1</v>
      </c>
      <c r="D69" s="157" t="s">
        <v>305</v>
      </c>
      <c r="E69" s="403"/>
      <c r="F69" s="201">
        <f t="shared" si="4"/>
        <v>0</v>
      </c>
    </row>
    <row r="70" spans="1:6" ht="15" customHeight="1">
      <c r="A70" s="184">
        <v>38</v>
      </c>
      <c r="B70" s="158" t="s">
        <v>363</v>
      </c>
      <c r="C70" s="157">
        <v>1</v>
      </c>
      <c r="D70" s="157" t="s">
        <v>305</v>
      </c>
      <c r="E70" s="403"/>
      <c r="F70" s="201">
        <f t="shared" si="4"/>
        <v>0</v>
      </c>
    </row>
    <row r="71" spans="1:6" ht="15" customHeight="1">
      <c r="A71" s="184">
        <v>39</v>
      </c>
      <c r="B71" s="158" t="s">
        <v>364</v>
      </c>
      <c r="C71" s="157">
        <v>1</v>
      </c>
      <c r="D71" s="157" t="s">
        <v>305</v>
      </c>
      <c r="E71" s="403"/>
      <c r="F71" s="201">
        <f t="shared" si="4"/>
        <v>0</v>
      </c>
    </row>
    <row r="72" spans="1:6" ht="15" customHeight="1">
      <c r="A72" s="184">
        <v>40</v>
      </c>
      <c r="B72" s="158" t="s">
        <v>365</v>
      </c>
      <c r="C72" s="157">
        <v>1</v>
      </c>
      <c r="D72" s="157" t="s">
        <v>305</v>
      </c>
      <c r="E72" s="403"/>
      <c r="F72" s="201">
        <f t="shared" si="4"/>
        <v>0</v>
      </c>
    </row>
    <row r="73" spans="1:6" ht="27" customHeight="1">
      <c r="A73" s="184">
        <v>41</v>
      </c>
      <c r="B73" s="158" t="s">
        <v>366</v>
      </c>
      <c r="C73" s="157">
        <v>1</v>
      </c>
      <c r="D73" s="157" t="s">
        <v>305</v>
      </c>
      <c r="E73" s="403"/>
      <c r="F73" s="201">
        <f t="shared" si="4"/>
        <v>0</v>
      </c>
    </row>
    <row r="74" spans="1:6" ht="27" customHeight="1">
      <c r="A74" s="184">
        <v>42</v>
      </c>
      <c r="B74" s="158" t="s">
        <v>367</v>
      </c>
      <c r="C74" s="157">
        <v>1</v>
      </c>
      <c r="D74" s="157" t="s">
        <v>305</v>
      </c>
      <c r="E74" s="403"/>
      <c r="F74" s="201">
        <f t="shared" si="4"/>
        <v>0</v>
      </c>
    </row>
    <row r="75" spans="1:6" ht="39" customHeight="1">
      <c r="A75" s="184">
        <v>43</v>
      </c>
      <c r="B75" s="158" t="s">
        <v>368</v>
      </c>
      <c r="C75" s="157">
        <v>1</v>
      </c>
      <c r="D75" s="157" t="s">
        <v>305</v>
      </c>
      <c r="E75" s="403"/>
      <c r="F75" s="201">
        <f t="shared" si="4"/>
        <v>0</v>
      </c>
    </row>
    <row r="76" spans="1:6" ht="27" customHeight="1">
      <c r="A76" s="184">
        <v>44</v>
      </c>
      <c r="B76" s="158" t="s">
        <v>369</v>
      </c>
      <c r="C76" s="157">
        <v>6</v>
      </c>
      <c r="D76" s="157" t="s">
        <v>102</v>
      </c>
      <c r="E76" s="403"/>
      <c r="F76" s="201">
        <f t="shared" si="4"/>
        <v>0</v>
      </c>
    </row>
    <row r="77" spans="1:6" ht="15" customHeight="1">
      <c r="A77" s="184">
        <v>45</v>
      </c>
      <c r="B77" s="158" t="s">
        <v>370</v>
      </c>
      <c r="C77" s="157">
        <v>15</v>
      </c>
      <c r="D77" s="157" t="s">
        <v>102</v>
      </c>
      <c r="E77" s="403"/>
      <c r="F77" s="201">
        <f t="shared" si="4"/>
        <v>0</v>
      </c>
    </row>
    <row r="78" spans="1:6" ht="15" customHeight="1">
      <c r="A78" s="184">
        <v>46</v>
      </c>
      <c r="B78" s="158" t="s">
        <v>371</v>
      </c>
      <c r="C78" s="157">
        <v>1</v>
      </c>
      <c r="D78" s="157" t="s">
        <v>305</v>
      </c>
      <c r="E78" s="403"/>
      <c r="F78" s="201">
        <f t="shared" si="4"/>
        <v>0</v>
      </c>
    </row>
    <row r="79" spans="1:6">
      <c r="A79" s="193"/>
      <c r="B79" s="138"/>
      <c r="C79" s="140"/>
      <c r="D79" s="140"/>
      <c r="E79" s="214" t="s">
        <v>330</v>
      </c>
      <c r="F79" s="202">
        <f>SUM(F68:F78)</f>
        <v>0</v>
      </c>
    </row>
    <row r="80" spans="1:6">
      <c r="A80" s="193"/>
      <c r="B80" s="138"/>
      <c r="C80" s="140"/>
      <c r="D80" s="140"/>
      <c r="E80" s="214"/>
      <c r="F80" s="174"/>
    </row>
    <row r="81" spans="1:7">
      <c r="A81" s="193"/>
      <c r="B81" s="168"/>
      <c r="C81" s="154"/>
      <c r="D81" s="154"/>
      <c r="E81" s="215"/>
      <c r="F81" s="175"/>
    </row>
    <row r="82" spans="1:7">
      <c r="A82" s="193"/>
      <c r="B82" s="168"/>
      <c r="C82" s="154"/>
      <c r="D82" s="154"/>
      <c r="E82" s="215"/>
      <c r="F82" s="175"/>
    </row>
    <row r="83" spans="1:7">
      <c r="A83" s="193"/>
      <c r="B83" s="168"/>
      <c r="C83" s="154"/>
      <c r="D83" s="154"/>
      <c r="E83" s="215"/>
      <c r="F83" s="175"/>
    </row>
    <row r="84" spans="1:7">
      <c r="A84" s="193"/>
      <c r="B84" s="138"/>
      <c r="C84" s="140"/>
      <c r="D84" s="140"/>
      <c r="E84" s="214"/>
      <c r="F84" s="174"/>
    </row>
    <row r="85" spans="1:7">
      <c r="A85" s="193"/>
      <c r="B85" s="138"/>
      <c r="C85" s="140"/>
      <c r="D85" s="140"/>
      <c r="E85" s="214"/>
      <c r="F85" s="174"/>
    </row>
    <row r="86" spans="1:7">
      <c r="A86" s="189"/>
      <c r="B86" s="168"/>
      <c r="C86" s="154"/>
      <c r="D86" s="154"/>
      <c r="E86" s="215"/>
      <c r="F86" s="175"/>
    </row>
    <row r="87" spans="1:7" ht="15.75">
      <c r="A87" s="196"/>
      <c r="B87" s="176" t="s">
        <v>372</v>
      </c>
      <c r="C87" s="177"/>
      <c r="D87" s="177"/>
      <c r="E87" s="218"/>
      <c r="F87" s="178"/>
      <c r="G87" s="221"/>
    </row>
    <row r="88" spans="1:7" ht="25.5" customHeight="1">
      <c r="A88" s="195"/>
      <c r="B88" s="223" t="s">
        <v>373</v>
      </c>
      <c r="C88" s="155"/>
      <c r="D88" s="155"/>
      <c r="E88" s="216"/>
      <c r="F88" s="225">
        <f>F21</f>
        <v>0</v>
      </c>
    </row>
    <row r="89" spans="1:7" ht="25.5" customHeight="1">
      <c r="A89" s="198"/>
      <c r="B89" s="223" t="s">
        <v>374</v>
      </c>
      <c r="C89" s="155"/>
      <c r="D89" s="155"/>
      <c r="E89" s="216"/>
      <c r="F89" s="225">
        <f>F32</f>
        <v>0</v>
      </c>
    </row>
    <row r="90" spans="1:7" ht="25.5" customHeight="1">
      <c r="A90" s="198"/>
      <c r="B90" s="223" t="s">
        <v>375</v>
      </c>
      <c r="C90" s="155"/>
      <c r="D90" s="155"/>
      <c r="E90" s="216"/>
      <c r="F90" s="225">
        <f>F38</f>
        <v>0</v>
      </c>
    </row>
    <row r="91" spans="1:7" ht="25.5" customHeight="1">
      <c r="A91" s="198"/>
      <c r="B91" s="223" t="s">
        <v>376</v>
      </c>
      <c r="C91" s="155"/>
      <c r="D91" s="155"/>
      <c r="E91" s="216"/>
      <c r="F91" s="225">
        <f>F48</f>
        <v>0</v>
      </c>
    </row>
    <row r="92" spans="1:7" ht="25.5" customHeight="1">
      <c r="A92" s="198"/>
      <c r="B92" s="223" t="s">
        <v>377</v>
      </c>
      <c r="C92" s="155"/>
      <c r="D92" s="155"/>
      <c r="E92" s="216"/>
      <c r="F92" s="225">
        <f>F63</f>
        <v>0</v>
      </c>
    </row>
    <row r="93" spans="1:7" ht="25.5" customHeight="1" thickBot="1">
      <c r="A93" s="199"/>
      <c r="B93" s="224" t="s">
        <v>378</v>
      </c>
      <c r="C93" s="200"/>
      <c r="D93" s="200"/>
      <c r="E93" s="217"/>
      <c r="F93" s="225">
        <f>F79</f>
        <v>0</v>
      </c>
    </row>
    <row r="94" spans="1:7" ht="25.5" customHeight="1" thickTop="1">
      <c r="A94" s="196"/>
      <c r="B94" s="222" t="s">
        <v>379</v>
      </c>
      <c r="C94" s="177"/>
      <c r="D94" s="197"/>
      <c r="E94" s="218"/>
      <c r="F94" s="226">
        <f>SUM(F88:F93)</f>
        <v>0</v>
      </c>
    </row>
    <row r="95" spans="1:7">
      <c r="A95" s="193"/>
      <c r="B95" s="138"/>
      <c r="C95" s="140"/>
      <c r="D95" s="140"/>
      <c r="E95" s="214"/>
      <c r="F95" s="203"/>
    </row>
    <row r="96" spans="1:7">
      <c r="A96" s="193"/>
      <c r="B96" s="138"/>
      <c r="C96" s="140"/>
      <c r="D96" s="140"/>
      <c r="E96" s="214"/>
      <c r="F96" s="179"/>
    </row>
  </sheetData>
  <sheetProtection password="EA41" sheet="1" objects="1" scenarios="1" formatCells="0"/>
  <mergeCells count="1">
    <mergeCell ref="B1:D1"/>
  </mergeCells>
  <pageMargins left="0.7" right="0.7" top="0.75" bottom="0.75" header="0.3" footer="0.3"/>
  <pageSetup paperSize="9" orientation="portrait" verticalDpi="0" r:id="rId1"/>
  <rowBreaks count="2" manualBreakCount="2">
    <brk id="39" max="16383" man="1"/>
    <brk id="65" max="16383" man="1"/>
  </rowBreaks>
</worksheet>
</file>

<file path=xl/worksheets/sheet11.xml><?xml version="1.0" encoding="utf-8"?>
<worksheet xmlns="http://schemas.openxmlformats.org/spreadsheetml/2006/main" xmlns:r="http://schemas.openxmlformats.org/officeDocument/2006/relationships">
  <dimension ref="A1:F19"/>
  <sheetViews>
    <sheetView topLeftCell="A4" workbookViewId="0">
      <selection activeCell="H18" sqref="H18"/>
    </sheetView>
  </sheetViews>
  <sheetFormatPr defaultRowHeight="15"/>
  <cols>
    <col min="6" max="6" width="12.7109375" customWidth="1"/>
  </cols>
  <sheetData>
    <row r="1" spans="1:6">
      <c r="A1" s="304" t="s">
        <v>456</v>
      </c>
      <c r="C1" s="443" t="s">
        <v>457</v>
      </c>
      <c r="D1" s="420"/>
      <c r="E1" s="420"/>
      <c r="F1" s="420"/>
    </row>
    <row r="3" spans="1:6">
      <c r="A3" t="s">
        <v>34</v>
      </c>
      <c r="B3" s="420" t="s">
        <v>227</v>
      </c>
      <c r="C3" s="420"/>
      <c r="D3" s="420"/>
      <c r="E3" s="420"/>
      <c r="F3" s="420"/>
    </row>
    <row r="4" spans="1:6">
      <c r="A4" s="305"/>
      <c r="B4" s="306"/>
      <c r="C4" s="307"/>
      <c r="D4" s="306"/>
      <c r="E4" s="308"/>
      <c r="F4" s="309"/>
    </row>
    <row r="5" spans="1:6">
      <c r="A5" s="305"/>
      <c r="B5" s="306"/>
      <c r="C5" s="307"/>
      <c r="D5" s="306"/>
      <c r="E5" s="308"/>
      <c r="F5" s="309"/>
    </row>
    <row r="6" spans="1:6">
      <c r="A6" s="310"/>
      <c r="B6" s="311"/>
      <c r="C6" s="311"/>
      <c r="D6" s="311"/>
      <c r="E6" s="312"/>
      <c r="F6" s="313"/>
    </row>
    <row r="7" spans="1:6">
      <c r="A7" s="310"/>
      <c r="B7" s="311"/>
      <c r="C7" s="311"/>
      <c r="D7" s="311"/>
      <c r="E7" s="312"/>
      <c r="F7" s="313"/>
    </row>
    <row r="8" spans="1:6" ht="15.75">
      <c r="A8" s="18" t="s">
        <v>458</v>
      </c>
    </row>
    <row r="14" spans="1:6">
      <c r="A14" s="314" t="s">
        <v>459</v>
      </c>
      <c r="B14" s="31"/>
      <c r="C14" s="31"/>
      <c r="D14" s="31"/>
      <c r="E14" s="31"/>
      <c r="F14" s="32">
        <f>'ELEKTRO - PRIKLJUČNI VOD'!L92</f>
        <v>0</v>
      </c>
    </row>
    <row r="15" spans="1:6">
      <c r="F15" s="19"/>
    </row>
    <row r="16" spans="1:6">
      <c r="A16" s="314" t="s">
        <v>464</v>
      </c>
      <c r="B16" s="31"/>
      <c r="C16" s="31"/>
      <c r="D16" s="31"/>
      <c r="E16" s="31"/>
      <c r="F16" s="32">
        <f>'ELEKTRO - RAZVOD NN INSTALACIJ'!L69</f>
        <v>0</v>
      </c>
    </row>
    <row r="17" spans="1:6">
      <c r="F17" s="19"/>
    </row>
    <row r="18" spans="1:6">
      <c r="F18" s="21"/>
    </row>
    <row r="19" spans="1:6" ht="15.75">
      <c r="A19" s="33" t="s">
        <v>36</v>
      </c>
      <c r="B19" s="29"/>
      <c r="C19" s="29"/>
      <c r="D19" s="29"/>
      <c r="E19" s="29"/>
      <c r="F19" s="34">
        <f>SUM(F14:F16)</f>
        <v>0</v>
      </c>
    </row>
  </sheetData>
  <sheetProtection password="EA41" sheet="1" objects="1" scenarios="1" formatCells="0"/>
  <mergeCells count="2">
    <mergeCell ref="C1:F1"/>
    <mergeCell ref="B3:F3"/>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dimension ref="A1:L93"/>
  <sheetViews>
    <sheetView topLeftCell="A73" workbookViewId="0">
      <selection activeCell="K77" sqref="K77"/>
    </sheetView>
  </sheetViews>
  <sheetFormatPr defaultRowHeight="12.75"/>
  <cols>
    <col min="1" max="1" width="3.7109375" style="290" customWidth="1"/>
    <col min="2" max="7" width="5.7109375" style="231" customWidth="1"/>
    <col min="8" max="8" width="3.85546875" style="231" customWidth="1"/>
    <col min="9" max="9" width="8.7109375" style="231" customWidth="1"/>
    <col min="10" max="10" width="6.7109375" style="231" customWidth="1"/>
    <col min="11" max="11" width="12.7109375" style="231" customWidth="1"/>
    <col min="12" max="12" width="16.7109375" style="231" customWidth="1"/>
    <col min="13" max="16384" width="9.140625" style="231"/>
  </cols>
  <sheetData>
    <row r="1" spans="1:12">
      <c r="A1" s="286"/>
      <c r="B1" s="445" t="s">
        <v>383</v>
      </c>
      <c r="C1" s="445"/>
      <c r="D1" s="445"/>
      <c r="E1" s="445"/>
      <c r="F1" s="445"/>
      <c r="G1" s="445"/>
      <c r="H1" s="445"/>
      <c r="I1" s="445"/>
      <c r="J1" s="445"/>
      <c r="K1" s="445"/>
      <c r="L1" s="445"/>
    </row>
    <row r="2" spans="1:12">
      <c r="A2" s="286"/>
      <c r="B2" s="445"/>
      <c r="C2" s="445"/>
      <c r="D2" s="445"/>
      <c r="E2" s="445"/>
      <c r="F2" s="445"/>
      <c r="G2" s="445"/>
      <c r="H2" s="445"/>
      <c r="I2" s="228"/>
      <c r="J2" s="227"/>
      <c r="K2" s="229"/>
      <c r="L2" s="230"/>
    </row>
    <row r="3" spans="1:12">
      <c r="A3" s="284"/>
      <c r="B3" s="445" t="s">
        <v>384</v>
      </c>
      <c r="C3" s="445"/>
      <c r="D3" s="445"/>
      <c r="E3" s="445"/>
      <c r="F3" s="445"/>
      <c r="G3" s="445"/>
      <c r="H3" s="445"/>
      <c r="I3" s="232"/>
      <c r="J3" s="277"/>
      <c r="K3" s="233"/>
      <c r="L3" s="234"/>
    </row>
    <row r="4" spans="1:12">
      <c r="A4" s="284"/>
      <c r="B4" s="445"/>
      <c r="C4" s="445"/>
      <c r="D4" s="445"/>
      <c r="E4" s="445"/>
      <c r="F4" s="445"/>
      <c r="G4" s="445"/>
      <c r="H4" s="445"/>
      <c r="I4" s="232"/>
      <c r="J4" s="277"/>
      <c r="K4" s="233"/>
      <c r="L4" s="234"/>
    </row>
    <row r="5" spans="1:12">
      <c r="A5" s="284" t="s">
        <v>385</v>
      </c>
      <c r="B5" s="446" t="s">
        <v>386</v>
      </c>
      <c r="C5" s="446"/>
      <c r="D5" s="446"/>
      <c r="E5" s="446"/>
      <c r="F5" s="446"/>
      <c r="G5" s="446"/>
      <c r="H5" s="446"/>
      <c r="I5" s="232" t="s">
        <v>387</v>
      </c>
      <c r="J5" s="277" t="s">
        <v>313</v>
      </c>
      <c r="K5" s="235" t="s">
        <v>388</v>
      </c>
      <c r="L5" s="236" t="s">
        <v>389</v>
      </c>
    </row>
    <row r="6" spans="1:12">
      <c r="A6" s="284"/>
      <c r="B6" s="446"/>
      <c r="C6" s="446"/>
      <c r="D6" s="446"/>
      <c r="E6" s="446"/>
      <c r="F6" s="446"/>
      <c r="G6" s="446"/>
      <c r="H6" s="446"/>
      <c r="I6" s="232"/>
      <c r="J6" s="277"/>
      <c r="K6" s="235"/>
      <c r="L6" s="236"/>
    </row>
    <row r="7" spans="1:12">
      <c r="A7" s="284"/>
      <c r="B7" s="446"/>
      <c r="C7" s="446"/>
      <c r="D7" s="446"/>
      <c r="E7" s="446"/>
      <c r="F7" s="446"/>
      <c r="G7" s="446"/>
      <c r="H7" s="446"/>
      <c r="I7" s="232"/>
      <c r="J7" s="277"/>
      <c r="K7" s="233"/>
      <c r="L7" s="234"/>
    </row>
    <row r="8" spans="1:12" ht="54" customHeight="1">
      <c r="A8" s="291" t="s">
        <v>431</v>
      </c>
      <c r="B8" s="444" t="s">
        <v>390</v>
      </c>
      <c r="C8" s="444"/>
      <c r="D8" s="444"/>
      <c r="E8" s="444"/>
      <c r="F8" s="444"/>
      <c r="G8" s="444"/>
      <c r="H8" s="444"/>
      <c r="I8" s="232">
        <v>10</v>
      </c>
      <c r="J8" s="277" t="s">
        <v>320</v>
      </c>
      <c r="K8" s="399"/>
      <c r="L8" s="238">
        <f>+I8*K8</f>
        <v>0</v>
      </c>
    </row>
    <row r="9" spans="1:12">
      <c r="A9" s="284"/>
      <c r="B9" s="444"/>
      <c r="C9" s="444"/>
      <c r="D9" s="444"/>
      <c r="E9" s="444"/>
      <c r="F9" s="444"/>
      <c r="G9" s="444"/>
      <c r="H9" s="444"/>
      <c r="I9" s="232"/>
      <c r="J9" s="277"/>
      <c r="K9" s="399"/>
      <c r="L9" s="239"/>
    </row>
    <row r="10" spans="1:12" ht="28.5" customHeight="1">
      <c r="A10" s="291" t="s">
        <v>432</v>
      </c>
      <c r="B10" s="444" t="s">
        <v>391</v>
      </c>
      <c r="C10" s="444"/>
      <c r="D10" s="444"/>
      <c r="E10" s="444"/>
      <c r="F10" s="444"/>
      <c r="G10" s="444"/>
      <c r="H10" s="444"/>
      <c r="I10" s="232">
        <v>22</v>
      </c>
      <c r="J10" s="277" t="s">
        <v>320</v>
      </c>
      <c r="K10" s="399"/>
      <c r="L10" s="238">
        <f>+I10*K10</f>
        <v>0</v>
      </c>
    </row>
    <row r="11" spans="1:12">
      <c r="A11" s="284"/>
      <c r="B11" s="444"/>
      <c r="C11" s="444"/>
      <c r="D11" s="444"/>
      <c r="E11" s="444"/>
      <c r="F11" s="444"/>
      <c r="G11" s="444"/>
      <c r="H11" s="444"/>
      <c r="I11" s="232"/>
      <c r="J11" s="277"/>
      <c r="K11" s="399"/>
      <c r="L11" s="239"/>
    </row>
    <row r="12" spans="1:12" ht="27" customHeight="1">
      <c r="A12" s="291" t="s">
        <v>433</v>
      </c>
      <c r="B12" s="444" t="s">
        <v>392</v>
      </c>
      <c r="C12" s="444"/>
      <c r="D12" s="444"/>
      <c r="E12" s="444"/>
      <c r="F12" s="444"/>
      <c r="G12" s="444"/>
      <c r="H12" s="444"/>
      <c r="I12" s="232">
        <v>1</v>
      </c>
      <c r="J12" s="277" t="s">
        <v>3</v>
      </c>
      <c r="K12" s="399"/>
      <c r="L12" s="238">
        <f>+I12*K12</f>
        <v>0</v>
      </c>
    </row>
    <row r="13" spans="1:12">
      <c r="A13" s="284"/>
      <c r="B13" s="444"/>
      <c r="C13" s="444"/>
      <c r="D13" s="444"/>
      <c r="E13" s="444"/>
      <c r="F13" s="444"/>
      <c r="G13" s="444"/>
      <c r="H13" s="444"/>
      <c r="I13" s="232"/>
      <c r="J13" s="277"/>
      <c r="K13" s="399"/>
      <c r="L13" s="239"/>
    </row>
    <row r="14" spans="1:12" ht="26.25" customHeight="1">
      <c r="A14" s="291" t="s">
        <v>424</v>
      </c>
      <c r="B14" s="444" t="s">
        <v>393</v>
      </c>
      <c r="C14" s="444"/>
      <c r="D14" s="444"/>
      <c r="E14" s="444"/>
      <c r="F14" s="444"/>
      <c r="G14" s="444"/>
      <c r="H14" s="444"/>
      <c r="I14" s="232">
        <v>1</v>
      </c>
      <c r="J14" s="277" t="s">
        <v>3</v>
      </c>
      <c r="K14" s="399"/>
      <c r="L14" s="238">
        <f>+I14*K14</f>
        <v>0</v>
      </c>
    </row>
    <row r="15" spans="1:12">
      <c r="A15" s="284"/>
      <c r="B15" s="444"/>
      <c r="C15" s="444"/>
      <c r="D15" s="444"/>
      <c r="E15" s="444"/>
      <c r="F15" s="444"/>
      <c r="G15" s="444"/>
      <c r="H15" s="444"/>
      <c r="I15" s="232"/>
      <c r="J15" s="277"/>
      <c r="K15" s="399"/>
      <c r="L15" s="239"/>
    </row>
    <row r="16" spans="1:12" ht="14.25" customHeight="1">
      <c r="A16" s="284">
        <v>5</v>
      </c>
      <c r="B16" s="444" t="s">
        <v>394</v>
      </c>
      <c r="C16" s="444"/>
      <c r="D16" s="444"/>
      <c r="E16" s="444"/>
      <c r="F16" s="444"/>
      <c r="G16" s="444"/>
      <c r="H16" s="444"/>
      <c r="I16" s="232">
        <v>2</v>
      </c>
      <c r="J16" s="277" t="s">
        <v>395</v>
      </c>
      <c r="K16" s="399"/>
      <c r="L16" s="238">
        <f>+I16*K16</f>
        <v>0</v>
      </c>
    </row>
    <row r="17" spans="1:12">
      <c r="A17" s="284"/>
      <c r="B17" s="444"/>
      <c r="C17" s="444"/>
      <c r="D17" s="444"/>
      <c r="E17" s="444"/>
      <c r="F17" s="444"/>
      <c r="G17" s="444"/>
      <c r="H17" s="444"/>
      <c r="I17" s="232"/>
      <c r="J17" s="277"/>
      <c r="K17" s="399"/>
      <c r="L17" s="239"/>
    </row>
    <row r="18" spans="1:12" ht="27" customHeight="1">
      <c r="A18" s="291" t="s">
        <v>430</v>
      </c>
      <c r="B18" s="444" t="s">
        <v>396</v>
      </c>
      <c r="C18" s="444"/>
      <c r="D18" s="444"/>
      <c r="E18" s="444"/>
      <c r="F18" s="444"/>
      <c r="G18" s="444"/>
      <c r="H18" s="444"/>
      <c r="I18" s="232">
        <v>1</v>
      </c>
      <c r="J18" s="277" t="s">
        <v>3</v>
      </c>
      <c r="K18" s="399"/>
      <c r="L18" s="238">
        <f>+I18*K18</f>
        <v>0</v>
      </c>
    </row>
    <row r="19" spans="1:12">
      <c r="A19" s="284"/>
      <c r="B19" s="444"/>
      <c r="C19" s="444"/>
      <c r="D19" s="444"/>
      <c r="E19" s="444"/>
      <c r="F19" s="444"/>
      <c r="G19" s="444"/>
      <c r="H19" s="444"/>
      <c r="I19" s="232"/>
      <c r="J19" s="277"/>
      <c r="K19" s="399"/>
      <c r="L19" s="239"/>
    </row>
    <row r="20" spans="1:12" ht="12.75" customHeight="1">
      <c r="A20" s="284">
        <v>7</v>
      </c>
      <c r="B20" s="444" t="s">
        <v>397</v>
      </c>
      <c r="C20" s="444"/>
      <c r="D20" s="444"/>
      <c r="E20" s="444"/>
      <c r="F20" s="444"/>
      <c r="G20" s="444"/>
      <c r="H20" s="444"/>
      <c r="I20" s="232">
        <v>5</v>
      </c>
      <c r="J20" s="277" t="s">
        <v>398</v>
      </c>
      <c r="K20" s="399"/>
      <c r="L20" s="240">
        <f>SUM(L8:L18)*0.05</f>
        <v>0</v>
      </c>
    </row>
    <row r="21" spans="1:12">
      <c r="A21" s="284"/>
      <c r="B21" s="448"/>
      <c r="C21" s="448"/>
      <c r="D21" s="448"/>
      <c r="E21" s="448"/>
      <c r="F21" s="448"/>
      <c r="G21" s="448"/>
      <c r="H21" s="448"/>
      <c r="I21" s="232"/>
      <c r="J21" s="277"/>
      <c r="K21" s="233"/>
      <c r="L21" s="241"/>
    </row>
    <row r="22" spans="1:12" ht="13.5" thickBot="1">
      <c r="A22" s="287"/>
      <c r="B22" s="449" t="s">
        <v>399</v>
      </c>
      <c r="C22" s="449"/>
      <c r="D22" s="449"/>
      <c r="E22" s="449"/>
      <c r="F22" s="449"/>
      <c r="G22" s="449"/>
      <c r="H22" s="449"/>
      <c r="I22" s="243"/>
      <c r="J22" s="242"/>
      <c r="K22" s="244"/>
      <c r="L22" s="245">
        <f>SUM(L8:L20)</f>
        <v>0</v>
      </c>
    </row>
    <row r="23" spans="1:12" ht="13.5" thickTop="1">
      <c r="A23" s="284"/>
      <c r="B23" s="447"/>
      <c r="C23" s="447"/>
      <c r="D23" s="447"/>
      <c r="E23" s="447"/>
      <c r="F23" s="447"/>
      <c r="G23" s="447"/>
      <c r="H23" s="447"/>
      <c r="I23" s="232"/>
      <c r="J23" s="277"/>
      <c r="K23" s="246"/>
      <c r="L23" s="247"/>
    </row>
    <row r="24" spans="1:12">
      <c r="A24" s="288"/>
      <c r="B24" s="450"/>
      <c r="C24" s="450"/>
      <c r="D24" s="450"/>
      <c r="E24" s="450"/>
      <c r="F24" s="450"/>
      <c r="G24" s="450"/>
      <c r="H24" s="450"/>
      <c r="I24" s="249"/>
      <c r="J24" s="248"/>
      <c r="K24" s="250"/>
      <c r="L24" s="251"/>
    </row>
    <row r="25" spans="1:12">
      <c r="A25" s="284"/>
      <c r="B25" s="445" t="s">
        <v>400</v>
      </c>
      <c r="C25" s="445"/>
      <c r="D25" s="445"/>
      <c r="E25" s="445"/>
      <c r="F25" s="445"/>
      <c r="G25" s="445"/>
      <c r="H25" s="445"/>
      <c r="I25" s="232"/>
      <c r="J25" s="277"/>
      <c r="K25" s="233"/>
      <c r="L25" s="234"/>
    </row>
    <row r="26" spans="1:12">
      <c r="A26" s="284"/>
      <c r="B26" s="445"/>
      <c r="C26" s="445"/>
      <c r="D26" s="445"/>
      <c r="E26" s="445"/>
      <c r="F26" s="445"/>
      <c r="G26" s="445"/>
      <c r="H26" s="445"/>
      <c r="I26" s="232"/>
      <c r="J26" s="277"/>
      <c r="K26" s="233"/>
      <c r="L26" s="234"/>
    </row>
    <row r="27" spans="1:12">
      <c r="A27" s="284" t="s">
        <v>385</v>
      </c>
      <c r="B27" s="446" t="s">
        <v>386</v>
      </c>
      <c r="C27" s="446"/>
      <c r="D27" s="446"/>
      <c r="E27" s="446"/>
      <c r="F27" s="446"/>
      <c r="G27" s="446"/>
      <c r="H27" s="446"/>
      <c r="I27" s="232" t="s">
        <v>387</v>
      </c>
      <c r="J27" s="277" t="s">
        <v>313</v>
      </c>
      <c r="K27" s="235" t="s">
        <v>388</v>
      </c>
      <c r="L27" s="236" t="s">
        <v>389</v>
      </c>
    </row>
    <row r="28" spans="1:12">
      <c r="A28" s="284"/>
      <c r="B28" s="446"/>
      <c r="C28" s="446"/>
      <c r="D28" s="446"/>
      <c r="E28" s="446"/>
      <c r="F28" s="446"/>
      <c r="G28" s="446"/>
      <c r="H28" s="446"/>
      <c r="I28" s="232"/>
      <c r="J28" s="253"/>
      <c r="K28" s="246"/>
      <c r="L28" s="247"/>
    </row>
    <row r="29" spans="1:12">
      <c r="A29" s="284"/>
      <c r="B29" s="445"/>
      <c r="C29" s="445"/>
      <c r="D29" s="445"/>
      <c r="E29" s="445"/>
      <c r="F29" s="445"/>
      <c r="G29" s="445"/>
      <c r="H29" s="445"/>
      <c r="I29" s="232"/>
      <c r="J29" s="277"/>
      <c r="K29" s="233"/>
      <c r="L29" s="239"/>
    </row>
    <row r="30" spans="1:12" ht="26.25" customHeight="1">
      <c r="A30" s="291" t="s">
        <v>423</v>
      </c>
      <c r="B30" s="444" t="s">
        <v>429</v>
      </c>
      <c r="C30" s="446"/>
      <c r="D30" s="446"/>
      <c r="E30" s="446"/>
      <c r="F30" s="446"/>
      <c r="G30" s="446"/>
      <c r="H30" s="446"/>
      <c r="I30" s="232">
        <v>10</v>
      </c>
      <c r="J30" s="277" t="s">
        <v>320</v>
      </c>
      <c r="K30" s="399"/>
      <c r="L30" s="254">
        <f>I30*K30</f>
        <v>0</v>
      </c>
    </row>
    <row r="31" spans="1:12">
      <c r="A31" s="284"/>
      <c r="B31" s="446"/>
      <c r="C31" s="446"/>
      <c r="D31" s="446"/>
      <c r="E31" s="446"/>
      <c r="F31" s="446"/>
      <c r="G31" s="446"/>
      <c r="H31" s="446"/>
      <c r="I31" s="228"/>
      <c r="J31" s="277"/>
      <c r="K31" s="399"/>
      <c r="L31" s="255"/>
    </row>
    <row r="32" spans="1:12" ht="14.25">
      <c r="A32" s="284">
        <v>2</v>
      </c>
      <c r="B32" s="446" t="s">
        <v>422</v>
      </c>
      <c r="C32" s="446"/>
      <c r="D32" s="446"/>
      <c r="E32" s="446"/>
      <c r="F32" s="446"/>
      <c r="G32" s="446"/>
      <c r="H32" s="446"/>
      <c r="I32" s="232">
        <v>4</v>
      </c>
      <c r="J32" s="277" t="s">
        <v>3</v>
      </c>
      <c r="K32" s="399"/>
      <c r="L32" s="254">
        <f>I32*K32</f>
        <v>0</v>
      </c>
    </row>
    <row r="33" spans="1:12">
      <c r="A33" s="284"/>
      <c r="B33" s="446"/>
      <c r="C33" s="446"/>
      <c r="D33" s="446"/>
      <c r="E33" s="446"/>
      <c r="F33" s="446"/>
      <c r="G33" s="446"/>
      <c r="H33" s="446"/>
      <c r="I33" s="232"/>
      <c r="J33" s="277"/>
      <c r="K33" s="399"/>
      <c r="L33" s="256"/>
    </row>
    <row r="34" spans="1:12">
      <c r="A34" s="284">
        <v>3</v>
      </c>
      <c r="B34" s="446" t="s">
        <v>401</v>
      </c>
      <c r="C34" s="446"/>
      <c r="D34" s="446"/>
      <c r="E34" s="446"/>
      <c r="F34" s="446"/>
      <c r="G34" s="446"/>
      <c r="H34" s="446"/>
      <c r="I34" s="232">
        <v>1</v>
      </c>
      <c r="J34" s="277" t="s">
        <v>3</v>
      </c>
      <c r="K34" s="399"/>
      <c r="L34" s="254">
        <f>I34*K34</f>
        <v>0</v>
      </c>
    </row>
    <row r="35" spans="1:12">
      <c r="A35" s="284"/>
      <c r="B35" s="446"/>
      <c r="C35" s="446"/>
      <c r="D35" s="446"/>
      <c r="E35" s="446"/>
      <c r="F35" s="446"/>
      <c r="G35" s="446"/>
      <c r="H35" s="446"/>
      <c r="I35" s="232"/>
      <c r="J35" s="277"/>
      <c r="K35" s="399"/>
      <c r="L35" s="256"/>
    </row>
    <row r="36" spans="1:12">
      <c r="A36" s="284">
        <v>4</v>
      </c>
      <c r="B36" s="446" t="s">
        <v>402</v>
      </c>
      <c r="C36" s="446"/>
      <c r="D36" s="446"/>
      <c r="E36" s="446"/>
      <c r="F36" s="446"/>
      <c r="G36" s="446"/>
      <c r="H36" s="446"/>
      <c r="I36" s="232">
        <v>2</v>
      </c>
      <c r="J36" s="277" t="s">
        <v>3</v>
      </c>
      <c r="K36" s="399"/>
      <c r="L36" s="254">
        <f>I36*K36</f>
        <v>0</v>
      </c>
    </row>
    <row r="37" spans="1:12">
      <c r="A37" s="284"/>
      <c r="B37" s="446"/>
      <c r="C37" s="446"/>
      <c r="D37" s="446"/>
      <c r="E37" s="446"/>
      <c r="F37" s="446"/>
      <c r="G37" s="446"/>
      <c r="H37" s="446"/>
      <c r="I37" s="232"/>
      <c r="J37" s="277"/>
      <c r="K37" s="399"/>
      <c r="L37" s="239"/>
    </row>
    <row r="38" spans="1:12">
      <c r="A38" s="284">
        <v>5</v>
      </c>
      <c r="B38" s="446" t="s">
        <v>403</v>
      </c>
      <c r="C38" s="446"/>
      <c r="D38" s="446"/>
      <c r="E38" s="446"/>
      <c r="F38" s="446"/>
      <c r="G38" s="446"/>
      <c r="H38" s="446"/>
      <c r="I38" s="232">
        <v>22</v>
      </c>
      <c r="J38" s="277" t="s">
        <v>320</v>
      </c>
      <c r="K38" s="399"/>
      <c r="L38" s="238">
        <f>I38*K38</f>
        <v>0</v>
      </c>
    </row>
    <row r="39" spans="1:12">
      <c r="A39" s="284"/>
      <c r="B39" s="446"/>
      <c r="C39" s="446"/>
      <c r="D39" s="446"/>
      <c r="E39" s="446"/>
      <c r="F39" s="446"/>
      <c r="G39" s="446"/>
      <c r="H39" s="446"/>
      <c r="I39" s="232"/>
      <c r="J39" s="277"/>
      <c r="K39" s="399"/>
      <c r="L39" s="239"/>
    </row>
    <row r="40" spans="1:12" ht="12.75" customHeight="1">
      <c r="A40" s="284">
        <v>6</v>
      </c>
      <c r="B40" s="444" t="s">
        <v>404</v>
      </c>
      <c r="C40" s="444"/>
      <c r="D40" s="444"/>
      <c r="E40" s="444"/>
      <c r="F40" s="444"/>
      <c r="G40" s="444"/>
      <c r="H40" s="444"/>
      <c r="I40" s="232">
        <v>5</v>
      </c>
      <c r="J40" s="277" t="s">
        <v>398</v>
      </c>
      <c r="K40" s="399"/>
      <c r="L40" s="240">
        <f>SUM(L27:L38)*0.05</f>
        <v>0</v>
      </c>
    </row>
    <row r="41" spans="1:12">
      <c r="A41" s="284"/>
      <c r="B41" s="448"/>
      <c r="C41" s="448"/>
      <c r="D41" s="448"/>
      <c r="E41" s="448"/>
      <c r="F41" s="448"/>
      <c r="G41" s="448"/>
      <c r="H41" s="448"/>
      <c r="I41" s="228"/>
      <c r="J41" s="277"/>
      <c r="K41" s="233"/>
      <c r="L41" s="279"/>
    </row>
    <row r="42" spans="1:12" ht="13.5" thickBot="1">
      <c r="A42" s="287"/>
      <c r="B42" s="449" t="s">
        <v>399</v>
      </c>
      <c r="C42" s="449"/>
      <c r="D42" s="449"/>
      <c r="E42" s="449"/>
      <c r="F42" s="449"/>
      <c r="G42" s="449"/>
      <c r="H42" s="449"/>
      <c r="I42" s="243"/>
      <c r="J42" s="242"/>
      <c r="K42" s="244"/>
      <c r="L42" s="245">
        <f>SUM(L29:L40)</f>
        <v>0</v>
      </c>
    </row>
    <row r="43" spans="1:12" ht="13.5" thickTop="1">
      <c r="A43" s="284"/>
      <c r="B43" s="451"/>
      <c r="C43" s="451"/>
      <c r="D43" s="451"/>
      <c r="E43" s="451"/>
      <c r="F43" s="451"/>
      <c r="G43" s="451"/>
      <c r="H43" s="451"/>
      <c r="I43" s="257"/>
      <c r="J43" s="277"/>
      <c r="K43" s="233"/>
      <c r="L43" s="278"/>
    </row>
    <row r="44" spans="1:12">
      <c r="A44" s="284"/>
      <c r="B44" s="446"/>
      <c r="C44" s="446"/>
      <c r="D44" s="446"/>
      <c r="E44" s="446"/>
      <c r="F44" s="446"/>
      <c r="G44" s="446"/>
      <c r="H44" s="446"/>
      <c r="I44" s="232"/>
      <c r="J44" s="277"/>
      <c r="K44" s="233"/>
      <c r="L44" s="278"/>
    </row>
    <row r="45" spans="1:12">
      <c r="A45" s="284"/>
      <c r="B45" s="445" t="s">
        <v>405</v>
      </c>
      <c r="C45" s="445"/>
      <c r="D45" s="445"/>
      <c r="E45" s="445"/>
      <c r="F45" s="445"/>
      <c r="G45" s="445"/>
      <c r="H45" s="445"/>
      <c r="I45" s="228"/>
      <c r="J45" s="258"/>
      <c r="K45" s="259"/>
      <c r="L45" s="260"/>
    </row>
    <row r="46" spans="1:12">
      <c r="A46" s="284"/>
      <c r="B46" s="445"/>
      <c r="C46" s="445"/>
      <c r="D46" s="445"/>
      <c r="E46" s="445"/>
      <c r="F46" s="445"/>
      <c r="G46" s="445"/>
      <c r="H46" s="445"/>
      <c r="I46" s="228"/>
      <c r="J46" s="258"/>
      <c r="K46" s="259"/>
      <c r="L46" s="260"/>
    </row>
    <row r="47" spans="1:12">
      <c r="A47" s="284" t="s">
        <v>385</v>
      </c>
      <c r="B47" s="446" t="s">
        <v>386</v>
      </c>
      <c r="C47" s="446"/>
      <c r="D47" s="446"/>
      <c r="E47" s="446"/>
      <c r="F47" s="446"/>
      <c r="G47" s="446"/>
      <c r="H47" s="446"/>
      <c r="I47" s="232" t="s">
        <v>387</v>
      </c>
      <c r="J47" s="277" t="s">
        <v>313</v>
      </c>
      <c r="K47" s="235" t="s">
        <v>406</v>
      </c>
      <c r="L47" s="236" t="s">
        <v>389</v>
      </c>
    </row>
    <row r="48" spans="1:12">
      <c r="A48" s="284"/>
      <c r="B48" s="446"/>
      <c r="C48" s="446"/>
      <c r="D48" s="446"/>
      <c r="E48" s="446"/>
      <c r="F48" s="446"/>
      <c r="G48" s="446"/>
      <c r="H48" s="446"/>
      <c r="I48" s="232"/>
      <c r="J48" s="283"/>
      <c r="K48" s="233"/>
      <c r="L48" s="251"/>
    </row>
    <row r="49" spans="1:12" ht="27.75" customHeight="1">
      <c r="A49" s="284">
        <v>1</v>
      </c>
      <c r="B49" s="444" t="s">
        <v>407</v>
      </c>
      <c r="C49" s="444"/>
      <c r="D49" s="444"/>
      <c r="E49" s="444"/>
      <c r="F49" s="444"/>
      <c r="G49" s="444"/>
      <c r="H49" s="444"/>
      <c r="I49" s="232">
        <v>10</v>
      </c>
      <c r="J49" s="283" t="s">
        <v>320</v>
      </c>
      <c r="K49" s="399"/>
      <c r="L49" s="238">
        <f>+I49*K49</f>
        <v>0</v>
      </c>
    </row>
    <row r="50" spans="1:12">
      <c r="A50" s="284"/>
      <c r="B50" s="446"/>
      <c r="C50" s="446"/>
      <c r="D50" s="446"/>
      <c r="E50" s="446"/>
      <c r="F50" s="446"/>
      <c r="G50" s="446"/>
      <c r="H50" s="446"/>
      <c r="I50" s="232"/>
      <c r="J50" s="283"/>
      <c r="K50" s="399"/>
      <c r="L50" s="239"/>
    </row>
    <row r="51" spans="1:12" ht="27" customHeight="1">
      <c r="A51" s="284">
        <v>2</v>
      </c>
      <c r="B51" s="444" t="s">
        <v>408</v>
      </c>
      <c r="C51" s="444"/>
      <c r="D51" s="444"/>
      <c r="E51" s="444"/>
      <c r="F51" s="444"/>
      <c r="G51" s="444"/>
      <c r="H51" s="444"/>
      <c r="I51" s="232">
        <v>10</v>
      </c>
      <c r="J51" s="283" t="s">
        <v>320</v>
      </c>
      <c r="K51" s="399"/>
      <c r="L51" s="238">
        <f>+I51*K51</f>
        <v>0</v>
      </c>
    </row>
    <row r="52" spans="1:12">
      <c r="A52" s="284"/>
      <c r="B52" s="446"/>
      <c r="C52" s="446"/>
      <c r="D52" s="446"/>
      <c r="E52" s="446"/>
      <c r="F52" s="446"/>
      <c r="G52" s="446"/>
      <c r="H52" s="446"/>
      <c r="I52" s="232"/>
      <c r="J52" s="283"/>
      <c r="K52" s="399"/>
      <c r="L52" s="239"/>
    </row>
    <row r="53" spans="1:12">
      <c r="A53" s="284">
        <v>3</v>
      </c>
      <c r="B53" s="446" t="s">
        <v>409</v>
      </c>
      <c r="C53" s="446"/>
      <c r="D53" s="446"/>
      <c r="E53" s="446"/>
      <c r="F53" s="446"/>
      <c r="G53" s="446"/>
      <c r="H53" s="446"/>
      <c r="I53" s="232">
        <v>1</v>
      </c>
      <c r="J53" s="283" t="s">
        <v>305</v>
      </c>
      <c r="K53" s="399"/>
      <c r="L53" s="238">
        <f>+I53*K53</f>
        <v>0</v>
      </c>
    </row>
    <row r="54" spans="1:12">
      <c r="A54" s="284"/>
      <c r="B54" s="446"/>
      <c r="C54" s="446"/>
      <c r="D54" s="446"/>
      <c r="E54" s="446"/>
      <c r="F54" s="446"/>
      <c r="G54" s="446"/>
      <c r="H54" s="446"/>
      <c r="I54" s="232"/>
      <c r="J54" s="283"/>
      <c r="K54" s="399"/>
      <c r="L54" s="239"/>
    </row>
    <row r="55" spans="1:12" ht="25.5" customHeight="1">
      <c r="A55" s="291" t="s">
        <v>424</v>
      </c>
      <c r="B55" s="444" t="s">
        <v>410</v>
      </c>
      <c r="C55" s="444"/>
      <c r="D55" s="444"/>
      <c r="E55" s="444"/>
      <c r="F55" s="444"/>
      <c r="G55" s="444"/>
      <c r="H55" s="444"/>
      <c r="I55" s="232">
        <v>1</v>
      </c>
      <c r="J55" s="283" t="s">
        <v>305</v>
      </c>
      <c r="K55" s="399"/>
      <c r="L55" s="238">
        <f>+I55*K55</f>
        <v>0</v>
      </c>
    </row>
    <row r="56" spans="1:12">
      <c r="A56" s="284"/>
      <c r="B56" s="446"/>
      <c r="C56" s="446"/>
      <c r="D56" s="446"/>
      <c r="E56" s="446"/>
      <c r="F56" s="446"/>
      <c r="G56" s="446"/>
      <c r="H56" s="446"/>
      <c r="I56" s="232"/>
      <c r="J56" s="283"/>
      <c r="K56" s="399"/>
      <c r="L56" s="239"/>
    </row>
    <row r="57" spans="1:12" ht="25.5" customHeight="1">
      <c r="A57" s="291" t="s">
        <v>425</v>
      </c>
      <c r="B57" s="444" t="s">
        <v>411</v>
      </c>
      <c r="C57" s="444"/>
      <c r="D57" s="444"/>
      <c r="E57" s="444"/>
      <c r="F57" s="444"/>
      <c r="G57" s="444"/>
      <c r="H57" s="444"/>
      <c r="I57" s="232">
        <v>1</v>
      </c>
      <c r="J57" s="283" t="s">
        <v>305</v>
      </c>
      <c r="K57" s="399"/>
      <c r="L57" s="238">
        <f>+I57*K57</f>
        <v>0</v>
      </c>
    </row>
    <row r="58" spans="1:12">
      <c r="A58" s="284"/>
      <c r="B58" s="446"/>
      <c r="C58" s="446"/>
      <c r="D58" s="446"/>
      <c r="E58" s="446"/>
      <c r="F58" s="446"/>
      <c r="G58" s="446"/>
      <c r="H58" s="446"/>
      <c r="I58" s="232"/>
      <c r="J58" s="283"/>
      <c r="K58" s="399"/>
      <c r="L58" s="239"/>
    </row>
    <row r="59" spans="1:12">
      <c r="A59" s="285">
        <v>6</v>
      </c>
      <c r="B59" s="452" t="s">
        <v>412</v>
      </c>
      <c r="C59" s="452"/>
      <c r="D59" s="452"/>
      <c r="E59" s="452"/>
      <c r="F59" s="452"/>
      <c r="G59" s="452"/>
      <c r="H59" s="452"/>
      <c r="I59" s="261">
        <v>1</v>
      </c>
      <c r="J59" s="262" t="s">
        <v>305</v>
      </c>
      <c r="K59" s="400"/>
      <c r="L59" s="238">
        <f>+I59*K59</f>
        <v>0</v>
      </c>
    </row>
    <row r="60" spans="1:12">
      <c r="A60" s="285"/>
      <c r="B60" s="448"/>
      <c r="C60" s="448"/>
      <c r="D60" s="448"/>
      <c r="E60" s="448"/>
      <c r="F60" s="448"/>
      <c r="G60" s="448"/>
      <c r="H60" s="448"/>
      <c r="I60" s="261"/>
      <c r="J60" s="262"/>
      <c r="K60" s="263"/>
      <c r="L60" s="241"/>
    </row>
    <row r="61" spans="1:12" ht="13.5" thickBot="1">
      <c r="A61" s="289"/>
      <c r="B61" s="453" t="s">
        <v>399</v>
      </c>
      <c r="C61" s="453"/>
      <c r="D61" s="453"/>
      <c r="E61" s="453"/>
      <c r="F61" s="453"/>
      <c r="G61" s="453"/>
      <c r="H61" s="453"/>
      <c r="I61" s="266"/>
      <c r="J61" s="265"/>
      <c r="K61" s="244"/>
      <c r="L61" s="245">
        <f>SUM(L48:L59)</f>
        <v>0</v>
      </c>
    </row>
    <row r="62" spans="1:12" ht="13.5" thickTop="1">
      <c r="A62" s="286"/>
      <c r="B62" s="454"/>
      <c r="C62" s="454"/>
      <c r="D62" s="454"/>
      <c r="E62" s="454"/>
      <c r="F62" s="454"/>
      <c r="G62" s="454"/>
      <c r="H62" s="454"/>
      <c r="I62" s="232"/>
      <c r="J62" s="277"/>
      <c r="K62" s="233"/>
      <c r="L62" s="230"/>
    </row>
    <row r="63" spans="1:12">
      <c r="A63" s="284"/>
      <c r="B63" s="446"/>
      <c r="C63" s="446"/>
      <c r="D63" s="446"/>
      <c r="E63" s="446"/>
      <c r="F63" s="446"/>
      <c r="G63" s="446"/>
      <c r="H63" s="446"/>
      <c r="I63" s="268"/>
      <c r="J63" s="282"/>
      <c r="K63" s="269"/>
      <c r="L63" s="267"/>
    </row>
    <row r="64" spans="1:12">
      <c r="A64" s="284"/>
      <c r="B64" s="455" t="s">
        <v>413</v>
      </c>
      <c r="C64" s="455"/>
      <c r="D64" s="455"/>
      <c r="E64" s="455"/>
      <c r="F64" s="455"/>
      <c r="G64" s="455"/>
      <c r="H64" s="455"/>
      <c r="I64" s="232"/>
      <c r="J64" s="277"/>
      <c r="K64" s="233"/>
      <c r="L64" s="230"/>
    </row>
    <row r="65" spans="1:12">
      <c r="A65" s="284"/>
      <c r="B65" s="445"/>
      <c r="C65" s="445"/>
      <c r="D65" s="445"/>
      <c r="E65" s="445"/>
      <c r="F65" s="445"/>
      <c r="G65" s="445"/>
      <c r="H65" s="445"/>
      <c r="I65" s="232"/>
      <c r="J65" s="277"/>
      <c r="K65" s="233"/>
      <c r="L65" s="230"/>
    </row>
    <row r="66" spans="1:12">
      <c r="A66" s="284" t="s">
        <v>385</v>
      </c>
      <c r="B66" s="456" t="s">
        <v>386</v>
      </c>
      <c r="C66" s="456"/>
      <c r="D66" s="456"/>
      <c r="E66" s="456"/>
      <c r="F66" s="456"/>
      <c r="G66" s="456"/>
      <c r="H66" s="456"/>
      <c r="I66" s="232" t="s">
        <v>387</v>
      </c>
      <c r="J66" s="277" t="s">
        <v>313</v>
      </c>
      <c r="K66" s="246" t="s">
        <v>388</v>
      </c>
      <c r="L66" s="283" t="s">
        <v>389</v>
      </c>
    </row>
    <row r="67" spans="1:12">
      <c r="A67" s="284"/>
      <c r="B67" s="456"/>
      <c r="C67" s="456"/>
      <c r="D67" s="456"/>
      <c r="E67" s="456"/>
      <c r="F67" s="456"/>
      <c r="G67" s="456"/>
      <c r="H67" s="456"/>
      <c r="I67" s="232"/>
      <c r="J67" s="253"/>
      <c r="K67" s="246"/>
      <c r="L67" s="252"/>
    </row>
    <row r="68" spans="1:12">
      <c r="A68" s="284"/>
      <c r="B68" s="455"/>
      <c r="C68" s="455"/>
      <c r="D68" s="455"/>
      <c r="E68" s="455"/>
      <c r="F68" s="455"/>
      <c r="G68" s="455"/>
      <c r="H68" s="455"/>
      <c r="I68" s="232"/>
      <c r="J68" s="253"/>
      <c r="K68" s="246"/>
      <c r="L68" s="252"/>
    </row>
    <row r="69" spans="1:12" ht="131.25" customHeight="1">
      <c r="A69" s="291" t="s">
        <v>426</v>
      </c>
      <c r="B69" s="444" t="s">
        <v>414</v>
      </c>
      <c r="C69" s="444"/>
      <c r="D69" s="444"/>
      <c r="E69" s="444"/>
      <c r="F69" s="444"/>
      <c r="G69" s="444"/>
      <c r="H69" s="444"/>
      <c r="I69" s="232">
        <v>1</v>
      </c>
      <c r="J69" s="277" t="s">
        <v>320</v>
      </c>
      <c r="K69" s="399"/>
      <c r="L69" s="238">
        <f>+I69*K69</f>
        <v>0</v>
      </c>
    </row>
    <row r="70" spans="1:12">
      <c r="A70" s="284"/>
      <c r="B70" s="446"/>
      <c r="C70" s="446"/>
      <c r="D70" s="446"/>
      <c r="E70" s="446"/>
      <c r="F70" s="446"/>
      <c r="G70" s="446"/>
      <c r="H70" s="446"/>
      <c r="I70" s="232"/>
      <c r="J70" s="277"/>
      <c r="K70" s="399"/>
      <c r="L70" s="234"/>
    </row>
    <row r="71" spans="1:12">
      <c r="A71" s="284">
        <v>2</v>
      </c>
      <c r="B71" s="446" t="s">
        <v>415</v>
      </c>
      <c r="C71" s="446"/>
      <c r="D71" s="446"/>
      <c r="E71" s="446"/>
      <c r="F71" s="446"/>
      <c r="G71" s="446"/>
      <c r="H71" s="446"/>
      <c r="I71" s="232">
        <v>1</v>
      </c>
      <c r="J71" s="277" t="s">
        <v>320</v>
      </c>
      <c r="K71" s="399"/>
      <c r="L71" s="238">
        <f>+I71*K71</f>
        <v>0</v>
      </c>
    </row>
    <row r="72" spans="1:12">
      <c r="A72" s="284"/>
      <c r="B72" s="446"/>
      <c r="C72" s="446"/>
      <c r="D72" s="446"/>
      <c r="E72" s="446"/>
      <c r="F72" s="446"/>
      <c r="G72" s="446"/>
      <c r="H72" s="446"/>
      <c r="I72" s="232"/>
      <c r="J72" s="277"/>
      <c r="K72" s="399"/>
      <c r="L72" s="234"/>
    </row>
    <row r="73" spans="1:12" ht="104.25" customHeight="1">
      <c r="A73" s="291" t="s">
        <v>427</v>
      </c>
      <c r="B73" s="444" t="s">
        <v>416</v>
      </c>
      <c r="C73" s="444"/>
      <c r="D73" s="444"/>
      <c r="E73" s="444"/>
      <c r="F73" s="444"/>
      <c r="G73" s="444"/>
      <c r="H73" s="444"/>
      <c r="I73" s="232">
        <v>20</v>
      </c>
      <c r="J73" s="277" t="s">
        <v>320</v>
      </c>
      <c r="K73" s="399"/>
      <c r="L73" s="238">
        <f>+I73*K73</f>
        <v>0</v>
      </c>
    </row>
    <row r="74" spans="1:12">
      <c r="A74" s="284"/>
      <c r="B74" s="446"/>
      <c r="C74" s="446"/>
      <c r="D74" s="446"/>
      <c r="E74" s="446"/>
      <c r="F74" s="446"/>
      <c r="G74" s="446"/>
      <c r="H74" s="446"/>
      <c r="I74" s="232"/>
      <c r="J74" s="277"/>
      <c r="K74" s="399"/>
      <c r="L74" s="234"/>
    </row>
    <row r="75" spans="1:12">
      <c r="A75" s="284">
        <v>4</v>
      </c>
      <c r="B75" s="446" t="s">
        <v>417</v>
      </c>
      <c r="C75" s="446"/>
      <c r="D75" s="446"/>
      <c r="E75" s="446"/>
      <c r="F75" s="446"/>
      <c r="G75" s="446"/>
      <c r="H75" s="446"/>
      <c r="I75" s="232">
        <v>1</v>
      </c>
      <c r="J75" s="277" t="s">
        <v>3</v>
      </c>
      <c r="K75" s="399"/>
      <c r="L75" s="238">
        <f>+I75*K75</f>
        <v>0</v>
      </c>
    </row>
    <row r="76" spans="1:12">
      <c r="A76" s="284"/>
      <c r="B76" s="446"/>
      <c r="C76" s="446"/>
      <c r="D76" s="446"/>
      <c r="E76" s="446"/>
      <c r="F76" s="446"/>
      <c r="G76" s="446"/>
      <c r="H76" s="446"/>
      <c r="I76" s="232"/>
      <c r="J76" s="277"/>
      <c r="K76" s="399"/>
      <c r="L76" s="234"/>
    </row>
    <row r="77" spans="1:12">
      <c r="A77" s="284">
        <v>5</v>
      </c>
      <c r="B77" s="446" t="s">
        <v>397</v>
      </c>
      <c r="C77" s="446"/>
      <c r="D77" s="446"/>
      <c r="E77" s="446"/>
      <c r="F77" s="446"/>
      <c r="G77" s="446"/>
      <c r="H77" s="446"/>
      <c r="I77" s="232">
        <v>5</v>
      </c>
      <c r="J77" s="277" t="s">
        <v>398</v>
      </c>
      <c r="K77" s="399"/>
      <c r="L77" s="240">
        <f>SUM(L69:L75)*0.05</f>
        <v>0</v>
      </c>
    </row>
    <row r="78" spans="1:12">
      <c r="A78" s="284"/>
      <c r="B78" s="448"/>
      <c r="C78" s="448"/>
      <c r="D78" s="448"/>
      <c r="E78" s="448"/>
      <c r="F78" s="448"/>
      <c r="G78" s="448"/>
      <c r="H78" s="448"/>
      <c r="I78" s="232"/>
      <c r="J78" s="277"/>
      <c r="K78" s="233"/>
      <c r="L78" s="279"/>
    </row>
    <row r="79" spans="1:12" ht="13.5" thickBot="1">
      <c r="A79" s="289"/>
      <c r="B79" s="449" t="s">
        <v>399</v>
      </c>
      <c r="C79" s="449"/>
      <c r="D79" s="449"/>
      <c r="E79" s="449"/>
      <c r="F79" s="449"/>
      <c r="G79" s="449"/>
      <c r="H79" s="449"/>
      <c r="I79" s="243"/>
      <c r="J79" s="242"/>
      <c r="K79" s="244"/>
      <c r="L79" s="270">
        <f>SUM(L69:L77)</f>
        <v>0</v>
      </c>
    </row>
    <row r="80" spans="1:12" ht="13.5" thickTop="1">
      <c r="A80" s="285"/>
      <c r="B80" s="454"/>
      <c r="C80" s="454"/>
      <c r="D80" s="454"/>
      <c r="E80" s="454"/>
      <c r="F80" s="454"/>
      <c r="G80" s="454"/>
      <c r="H80" s="454"/>
      <c r="I80" s="249"/>
      <c r="J80" s="248"/>
      <c r="K80" s="250"/>
      <c r="L80" s="278"/>
    </row>
    <row r="81" spans="1:12">
      <c r="A81" s="285"/>
      <c r="B81" s="450" t="s">
        <v>418</v>
      </c>
      <c r="C81" s="450"/>
      <c r="D81" s="450"/>
      <c r="E81" s="450"/>
      <c r="F81" s="450"/>
      <c r="G81" s="450"/>
      <c r="H81" s="450"/>
      <c r="I81" s="249"/>
      <c r="J81" s="248"/>
      <c r="K81" s="250"/>
      <c r="L81" s="278"/>
    </row>
    <row r="82" spans="1:12">
      <c r="A82" s="285"/>
      <c r="B82" s="450" t="s">
        <v>434</v>
      </c>
      <c r="C82" s="450"/>
      <c r="D82" s="450"/>
      <c r="E82" s="450"/>
      <c r="F82" s="450"/>
      <c r="G82" s="450"/>
      <c r="H82" s="450"/>
      <c r="I82" s="450"/>
      <c r="J82" s="450"/>
      <c r="K82" s="450"/>
      <c r="L82" s="450"/>
    </row>
    <row r="83" spans="1:12">
      <c r="A83" s="285"/>
      <c r="B83" s="450"/>
      <c r="C83" s="450"/>
      <c r="D83" s="450"/>
      <c r="E83" s="450"/>
      <c r="F83" s="450"/>
      <c r="G83" s="450"/>
      <c r="H83" s="450"/>
      <c r="I83" s="249"/>
      <c r="J83" s="248"/>
      <c r="K83" s="250"/>
      <c r="L83" s="251"/>
    </row>
    <row r="84" spans="1:12">
      <c r="A84" s="285"/>
      <c r="B84" s="450"/>
      <c r="C84" s="450"/>
      <c r="D84" s="450"/>
      <c r="E84" s="450"/>
      <c r="F84" s="450"/>
      <c r="G84" s="450"/>
      <c r="H84" s="450"/>
      <c r="I84" s="249"/>
      <c r="J84" s="248"/>
      <c r="K84" s="250"/>
      <c r="L84" s="251"/>
    </row>
    <row r="85" spans="1:12">
      <c r="A85" s="288"/>
      <c r="B85" s="450" t="s">
        <v>419</v>
      </c>
      <c r="C85" s="450"/>
      <c r="D85" s="450"/>
      <c r="E85" s="450"/>
      <c r="F85" s="450"/>
      <c r="G85" s="450"/>
      <c r="H85" s="450"/>
      <c r="I85" s="261"/>
      <c r="J85" s="264"/>
      <c r="K85" s="401"/>
      <c r="L85" s="271"/>
    </row>
    <row r="86" spans="1:12">
      <c r="A86" s="288"/>
      <c r="B86" s="450"/>
      <c r="C86" s="450"/>
      <c r="D86" s="450"/>
      <c r="E86" s="450"/>
      <c r="F86" s="450"/>
      <c r="G86" s="450"/>
      <c r="H86" s="450"/>
      <c r="I86" s="261"/>
      <c r="J86" s="264"/>
      <c r="K86" s="401"/>
      <c r="L86" s="271"/>
    </row>
    <row r="87" spans="1:12">
      <c r="A87" s="288">
        <v>1</v>
      </c>
      <c r="B87" s="450" t="s">
        <v>428</v>
      </c>
      <c r="C87" s="450"/>
      <c r="D87" s="450"/>
      <c r="E87" s="450"/>
      <c r="F87" s="450"/>
      <c r="G87" s="450"/>
      <c r="H87" s="450"/>
      <c r="I87" s="261"/>
      <c r="J87" s="264"/>
      <c r="K87" s="401"/>
      <c r="L87" s="256">
        <f>SUM(L22+L42+L61+L79)</f>
        <v>0</v>
      </c>
    </row>
    <row r="88" spans="1:12">
      <c r="A88" s="285"/>
      <c r="B88" s="452"/>
      <c r="C88" s="452"/>
      <c r="D88" s="452"/>
      <c r="E88" s="452"/>
      <c r="F88" s="452"/>
      <c r="G88" s="452"/>
      <c r="H88" s="452"/>
      <c r="I88" s="261"/>
      <c r="J88" s="264"/>
      <c r="K88" s="401"/>
      <c r="L88" s="271"/>
    </row>
    <row r="89" spans="1:12">
      <c r="A89" s="288">
        <v>2</v>
      </c>
      <c r="B89" s="450" t="s">
        <v>420</v>
      </c>
      <c r="C89" s="450"/>
      <c r="D89" s="450"/>
      <c r="E89" s="450"/>
      <c r="F89" s="450"/>
      <c r="G89" s="450"/>
      <c r="H89" s="450"/>
      <c r="I89" s="261">
        <v>1</v>
      </c>
      <c r="J89" s="264" t="s">
        <v>305</v>
      </c>
      <c r="K89" s="401"/>
      <c r="L89" s="238">
        <f>+I89*K89</f>
        <v>0</v>
      </c>
    </row>
    <row r="90" spans="1:12">
      <c r="A90" s="285"/>
      <c r="B90" s="452"/>
      <c r="C90" s="452"/>
      <c r="D90" s="452"/>
      <c r="E90" s="452"/>
      <c r="F90" s="452"/>
      <c r="G90" s="452"/>
      <c r="H90" s="452"/>
      <c r="I90" s="261"/>
      <c r="J90" s="264"/>
      <c r="K90" s="401"/>
      <c r="L90" s="271"/>
    </row>
    <row r="91" spans="1:12">
      <c r="A91" s="284"/>
      <c r="B91" s="448"/>
      <c r="C91" s="448"/>
      <c r="D91" s="448"/>
      <c r="E91" s="448"/>
      <c r="F91" s="448"/>
      <c r="G91" s="448"/>
      <c r="H91" s="448"/>
      <c r="I91" s="261"/>
      <c r="J91" s="264"/>
      <c r="K91" s="401"/>
      <c r="L91" s="271"/>
    </row>
    <row r="92" spans="1:12" ht="13.5" thickBot="1">
      <c r="A92" s="289"/>
      <c r="B92" s="453" t="s">
        <v>399</v>
      </c>
      <c r="C92" s="453"/>
      <c r="D92" s="453"/>
      <c r="E92" s="453"/>
      <c r="F92" s="453"/>
      <c r="G92" s="453"/>
      <c r="H92" s="453"/>
      <c r="I92" s="266"/>
      <c r="J92" s="242" t="s">
        <v>421</v>
      </c>
      <c r="K92" s="273"/>
      <c r="L92" s="274">
        <f>SUM(L87:L90)</f>
        <v>0</v>
      </c>
    </row>
    <row r="93" spans="1:12" ht="13.5" thickTop="1">
      <c r="B93" s="457"/>
      <c r="C93" s="457"/>
      <c r="D93" s="457"/>
      <c r="E93" s="457"/>
      <c r="F93" s="457"/>
      <c r="G93" s="457"/>
      <c r="H93" s="457"/>
    </row>
  </sheetData>
  <sheetProtection password="EA41" sheet="1" objects="1" scenarios="1" formatCells="0"/>
  <mergeCells count="93">
    <mergeCell ref="B92:H92"/>
    <mergeCell ref="B93:H93"/>
    <mergeCell ref="B1:L1"/>
    <mergeCell ref="B63:H63"/>
    <mergeCell ref="B82:L82"/>
    <mergeCell ref="B86:H86"/>
    <mergeCell ref="B87:H87"/>
    <mergeCell ref="B88:H88"/>
    <mergeCell ref="B89:H89"/>
    <mergeCell ref="B90:H90"/>
    <mergeCell ref="B91:H91"/>
    <mergeCell ref="B81:H81"/>
    <mergeCell ref="B83:H83"/>
    <mergeCell ref="B84:H84"/>
    <mergeCell ref="B85:H85"/>
    <mergeCell ref="B75:H75"/>
    <mergeCell ref="B76:H76"/>
    <mergeCell ref="B77:H77"/>
    <mergeCell ref="B78:H78"/>
    <mergeCell ref="B79:H79"/>
    <mergeCell ref="B80:H80"/>
    <mergeCell ref="B74:H74"/>
    <mergeCell ref="B64:H64"/>
    <mergeCell ref="B65:H65"/>
    <mergeCell ref="B66:H66"/>
    <mergeCell ref="B67:H67"/>
    <mergeCell ref="B68:H68"/>
    <mergeCell ref="B69:H69"/>
    <mergeCell ref="B70:H70"/>
    <mergeCell ref="B71:H71"/>
    <mergeCell ref="B72:H72"/>
    <mergeCell ref="B73:H73"/>
    <mergeCell ref="B58:H58"/>
    <mergeCell ref="B59:H59"/>
    <mergeCell ref="B60:H60"/>
    <mergeCell ref="B61:H61"/>
    <mergeCell ref="B62:H62"/>
    <mergeCell ref="B57:H57"/>
    <mergeCell ref="B47:H47"/>
    <mergeCell ref="B48:H48"/>
    <mergeCell ref="B49:H49"/>
    <mergeCell ref="B50:H50"/>
    <mergeCell ref="B51:H51"/>
    <mergeCell ref="B52:H52"/>
    <mergeCell ref="B53:H53"/>
    <mergeCell ref="B54:H54"/>
    <mergeCell ref="B55:H55"/>
    <mergeCell ref="B56:H56"/>
    <mergeCell ref="B46:H46"/>
    <mergeCell ref="B35:H35"/>
    <mergeCell ref="B36:H36"/>
    <mergeCell ref="B37:H37"/>
    <mergeCell ref="B38:H38"/>
    <mergeCell ref="B39:H39"/>
    <mergeCell ref="B40:H40"/>
    <mergeCell ref="B41:H41"/>
    <mergeCell ref="B42:H42"/>
    <mergeCell ref="B43:H43"/>
    <mergeCell ref="B44:H44"/>
    <mergeCell ref="B45:H45"/>
    <mergeCell ref="B34:H34"/>
    <mergeCell ref="B24:H24"/>
    <mergeCell ref="B25:H25"/>
    <mergeCell ref="B26:H26"/>
    <mergeCell ref="B27:H27"/>
    <mergeCell ref="B28:H28"/>
    <mergeCell ref="B29:H29"/>
    <mergeCell ref="B30:H30"/>
    <mergeCell ref="B31:H31"/>
    <mergeCell ref="B32:H32"/>
    <mergeCell ref="B33:H33"/>
    <mergeCell ref="B23:H23"/>
    <mergeCell ref="B12:H12"/>
    <mergeCell ref="B13:H13"/>
    <mergeCell ref="B14:H14"/>
    <mergeCell ref="B15:H15"/>
    <mergeCell ref="B16:H16"/>
    <mergeCell ref="B17:H17"/>
    <mergeCell ref="B18:H18"/>
    <mergeCell ref="B19:H19"/>
    <mergeCell ref="B20:H20"/>
    <mergeCell ref="B21:H21"/>
    <mergeCell ref="B22:H22"/>
    <mergeCell ref="B11:H11"/>
    <mergeCell ref="B2:H2"/>
    <mergeCell ref="B3:H3"/>
    <mergeCell ref="B4:H4"/>
    <mergeCell ref="B5:H5"/>
    <mergeCell ref="B6:H6"/>
    <mergeCell ref="B7:H7"/>
    <mergeCell ref="B8:H8"/>
    <mergeCell ref="B9:H9"/>
    <mergeCell ref="B10:H10"/>
  </mergeCells>
  <pageMargins left="0.7" right="0.7" top="0.75" bottom="0.75" header="0.3" footer="0.3"/>
  <pageSetup paperSize="9" orientation="portrait" verticalDpi="0" r:id="rId1"/>
  <rowBreaks count="1" manualBreakCount="1">
    <brk id="44" max="16383" man="1"/>
  </rowBreaks>
</worksheet>
</file>

<file path=xl/worksheets/sheet13.xml><?xml version="1.0" encoding="utf-8"?>
<worksheet xmlns="http://schemas.openxmlformats.org/spreadsheetml/2006/main" xmlns:r="http://schemas.openxmlformats.org/officeDocument/2006/relationships">
  <dimension ref="A1:L70"/>
  <sheetViews>
    <sheetView topLeftCell="A31" workbookViewId="0">
      <selection activeCell="K14" sqref="K14"/>
    </sheetView>
  </sheetViews>
  <sheetFormatPr defaultRowHeight="15"/>
  <cols>
    <col min="1" max="1" width="3.7109375" customWidth="1"/>
    <col min="2" max="7" width="5.7109375" customWidth="1"/>
    <col min="8" max="8" width="3.7109375" customWidth="1"/>
    <col min="9" max="9" width="8.7109375" customWidth="1"/>
    <col min="10" max="10" width="6.7109375" customWidth="1"/>
    <col min="11" max="11" width="12.7109375" style="302" customWidth="1"/>
    <col min="12" max="12" width="16.7109375" customWidth="1"/>
  </cols>
  <sheetData>
    <row r="1" spans="1:12">
      <c r="A1" s="275"/>
      <c r="B1" s="459" t="s">
        <v>435</v>
      </c>
      <c r="C1" s="459"/>
      <c r="D1" s="459"/>
      <c r="E1" s="459"/>
      <c r="F1" s="459"/>
      <c r="G1" s="459"/>
      <c r="H1" s="459"/>
      <c r="I1" s="228"/>
      <c r="J1" s="227"/>
      <c r="K1" s="292"/>
      <c r="L1" s="230"/>
    </row>
    <row r="2" spans="1:12">
      <c r="A2" s="275"/>
      <c r="B2" s="459"/>
      <c r="C2" s="459"/>
      <c r="D2" s="459"/>
      <c r="E2" s="459"/>
      <c r="F2" s="459"/>
      <c r="G2" s="459"/>
      <c r="H2" s="459"/>
      <c r="I2" s="228"/>
      <c r="J2" s="227"/>
      <c r="K2" s="292"/>
      <c r="L2" s="230"/>
    </row>
    <row r="3" spans="1:12">
      <c r="A3" s="277"/>
      <c r="B3" s="460" t="s">
        <v>436</v>
      </c>
      <c r="C3" s="460"/>
      <c r="D3" s="460"/>
      <c r="E3" s="460"/>
      <c r="F3" s="460"/>
      <c r="G3" s="460"/>
      <c r="H3" s="460"/>
      <c r="I3" s="232"/>
      <c r="J3" s="277"/>
      <c r="K3" s="293"/>
      <c r="L3" s="234"/>
    </row>
    <row r="4" spans="1:12">
      <c r="A4" s="277"/>
      <c r="B4" s="460"/>
      <c r="C4" s="460"/>
      <c r="D4" s="460"/>
      <c r="E4" s="460"/>
      <c r="F4" s="460"/>
      <c r="G4" s="460"/>
      <c r="H4" s="460"/>
      <c r="I4" s="232"/>
      <c r="J4" s="277"/>
      <c r="K4" s="293"/>
      <c r="L4" s="234"/>
    </row>
    <row r="5" spans="1:12">
      <c r="A5" s="277"/>
      <c r="B5" s="460"/>
      <c r="C5" s="460"/>
      <c r="D5" s="460"/>
      <c r="E5" s="460"/>
      <c r="F5" s="460"/>
      <c r="G5" s="460"/>
      <c r="H5" s="460"/>
      <c r="I5" s="232"/>
      <c r="J5" s="277"/>
      <c r="K5" s="293"/>
      <c r="L5" s="234"/>
    </row>
    <row r="6" spans="1:12">
      <c r="A6" s="277" t="s">
        <v>385</v>
      </c>
      <c r="B6" s="461" t="s">
        <v>386</v>
      </c>
      <c r="C6" s="461"/>
      <c r="D6" s="461"/>
      <c r="E6" s="461"/>
      <c r="F6" s="461"/>
      <c r="G6" s="461"/>
      <c r="H6" s="461"/>
      <c r="I6" s="232" t="s">
        <v>387</v>
      </c>
      <c r="J6" s="277" t="s">
        <v>313</v>
      </c>
      <c r="K6" s="294" t="s">
        <v>388</v>
      </c>
      <c r="L6" s="236" t="s">
        <v>389</v>
      </c>
    </row>
    <row r="7" spans="1:12">
      <c r="A7" s="277"/>
      <c r="B7" s="461"/>
      <c r="C7" s="461"/>
      <c r="D7" s="461"/>
      <c r="E7" s="461"/>
      <c r="F7" s="461"/>
      <c r="G7" s="461"/>
      <c r="H7" s="461"/>
      <c r="I7" s="232"/>
      <c r="J7" s="277"/>
      <c r="K7" s="294"/>
      <c r="L7" s="236"/>
    </row>
    <row r="8" spans="1:12">
      <c r="A8" s="277"/>
      <c r="B8" s="462"/>
      <c r="C8" s="462"/>
      <c r="D8" s="462"/>
      <c r="E8" s="462"/>
      <c r="F8" s="462"/>
      <c r="G8" s="462"/>
      <c r="H8" s="462"/>
      <c r="I8" s="232"/>
      <c r="J8" s="277"/>
      <c r="K8" s="293"/>
      <c r="L8" s="234"/>
    </row>
    <row r="9" spans="1:12">
      <c r="A9" s="237"/>
      <c r="B9" s="462"/>
      <c r="C9" s="462"/>
      <c r="D9" s="462"/>
      <c r="E9" s="462"/>
      <c r="F9" s="462"/>
      <c r="G9" s="462"/>
      <c r="H9" s="462"/>
      <c r="I9" s="232"/>
      <c r="J9" s="277"/>
      <c r="K9" s="293"/>
      <c r="L9" s="234"/>
    </row>
    <row r="10" spans="1:12" ht="26.25" customHeight="1">
      <c r="A10" s="237">
        <v>1</v>
      </c>
      <c r="B10" s="458" t="s">
        <v>437</v>
      </c>
      <c r="C10" s="458"/>
      <c r="D10" s="458"/>
      <c r="E10" s="458"/>
      <c r="F10" s="458"/>
      <c r="G10" s="458"/>
      <c r="H10" s="458"/>
      <c r="I10" s="232">
        <v>90</v>
      </c>
      <c r="J10" s="277" t="s">
        <v>320</v>
      </c>
      <c r="K10" s="397"/>
      <c r="L10" s="238">
        <f>+I10*K10</f>
        <v>0</v>
      </c>
    </row>
    <row r="11" spans="1:12">
      <c r="A11" s="237"/>
      <c r="B11" s="462"/>
      <c r="C11" s="462"/>
      <c r="D11" s="462"/>
      <c r="E11" s="462"/>
      <c r="F11" s="462"/>
      <c r="G11" s="462"/>
      <c r="H11" s="462"/>
      <c r="I11" s="232"/>
      <c r="J11" s="277"/>
      <c r="K11" s="397"/>
      <c r="L11" s="234"/>
    </row>
    <row r="12" spans="1:12" ht="39.75" customHeight="1">
      <c r="A12" s="303" t="s">
        <v>453</v>
      </c>
      <c r="B12" s="458" t="s">
        <v>438</v>
      </c>
      <c r="C12" s="458"/>
      <c r="D12" s="458"/>
      <c r="E12" s="458"/>
      <c r="F12" s="458"/>
      <c r="G12" s="458"/>
      <c r="H12" s="458"/>
      <c r="I12" s="232">
        <v>285</v>
      </c>
      <c r="J12" s="277" t="s">
        <v>320</v>
      </c>
      <c r="K12" s="397"/>
      <c r="L12" s="238">
        <f>+I12*K12</f>
        <v>0</v>
      </c>
    </row>
    <row r="13" spans="1:12">
      <c r="A13" s="237"/>
      <c r="B13" s="462"/>
      <c r="C13" s="462"/>
      <c r="D13" s="462"/>
      <c r="E13" s="462"/>
      <c r="F13" s="462"/>
      <c r="G13" s="462"/>
      <c r="H13" s="462"/>
      <c r="I13" s="232"/>
      <c r="J13" s="277"/>
      <c r="K13" s="397"/>
      <c r="L13" s="234"/>
    </row>
    <row r="14" spans="1:12" ht="39.75" customHeight="1">
      <c r="A14" s="303" t="s">
        <v>454</v>
      </c>
      <c r="B14" s="458" t="s">
        <v>439</v>
      </c>
      <c r="C14" s="458"/>
      <c r="D14" s="458"/>
      <c r="E14" s="458"/>
      <c r="F14" s="458"/>
      <c r="G14" s="458"/>
      <c r="H14" s="458"/>
      <c r="I14" s="232">
        <v>1</v>
      </c>
      <c r="J14" s="277" t="s">
        <v>3</v>
      </c>
      <c r="K14" s="397"/>
      <c r="L14" s="238">
        <f>+I14*K14</f>
        <v>0</v>
      </c>
    </row>
    <row r="15" spans="1:12">
      <c r="A15" s="237"/>
      <c r="B15" s="462"/>
      <c r="C15" s="462"/>
      <c r="D15" s="462"/>
      <c r="E15" s="462"/>
      <c r="F15" s="462"/>
      <c r="G15" s="462"/>
      <c r="H15" s="462"/>
      <c r="I15" s="232"/>
      <c r="J15" s="277"/>
      <c r="K15" s="397"/>
      <c r="L15" s="234"/>
    </row>
    <row r="16" spans="1:12" ht="26.25" customHeight="1">
      <c r="A16" s="303" t="s">
        <v>424</v>
      </c>
      <c r="B16" s="458" t="s">
        <v>440</v>
      </c>
      <c r="C16" s="458"/>
      <c r="D16" s="458"/>
      <c r="E16" s="458"/>
      <c r="F16" s="458"/>
      <c r="G16" s="458"/>
      <c r="H16" s="458"/>
      <c r="I16" s="232">
        <v>1</v>
      </c>
      <c r="J16" s="277" t="s">
        <v>3</v>
      </c>
      <c r="K16" s="397"/>
      <c r="L16" s="238">
        <f>+I16*K16</f>
        <v>0</v>
      </c>
    </row>
    <row r="17" spans="1:12">
      <c r="A17" s="237"/>
      <c r="B17" s="458"/>
      <c r="C17" s="458"/>
      <c r="D17" s="458"/>
      <c r="E17" s="458"/>
      <c r="F17" s="458"/>
      <c r="G17" s="458"/>
      <c r="H17" s="458"/>
      <c r="I17" s="232"/>
      <c r="J17" s="277"/>
      <c r="K17" s="397"/>
      <c r="L17" s="234"/>
    </row>
    <row r="18" spans="1:12" ht="25.5" customHeight="1">
      <c r="A18" s="303" t="s">
        <v>425</v>
      </c>
      <c r="B18" s="458" t="s">
        <v>441</v>
      </c>
      <c r="C18" s="458"/>
      <c r="D18" s="458"/>
      <c r="E18" s="458"/>
      <c r="F18" s="458"/>
      <c r="G18" s="458"/>
      <c r="H18" s="458"/>
      <c r="I18" s="232">
        <v>1</v>
      </c>
      <c r="J18" s="277" t="s">
        <v>3</v>
      </c>
      <c r="K18" s="397"/>
      <c r="L18" s="238">
        <f>+I18*K18</f>
        <v>0</v>
      </c>
    </row>
    <row r="19" spans="1:12">
      <c r="A19" s="237"/>
      <c r="B19" s="462"/>
      <c r="C19" s="462"/>
      <c r="D19" s="462"/>
      <c r="E19" s="462"/>
      <c r="F19" s="462"/>
      <c r="G19" s="462"/>
      <c r="H19" s="462"/>
      <c r="I19" s="228"/>
      <c r="J19" s="277"/>
      <c r="K19" s="397"/>
      <c r="L19" s="260"/>
    </row>
    <row r="20" spans="1:12">
      <c r="A20" s="237">
        <v>6</v>
      </c>
      <c r="B20" s="462" t="s">
        <v>442</v>
      </c>
      <c r="C20" s="462"/>
      <c r="D20" s="462"/>
      <c r="E20" s="462"/>
      <c r="F20" s="462"/>
      <c r="G20" s="462"/>
      <c r="H20" s="462"/>
      <c r="I20" s="232">
        <v>1</v>
      </c>
      <c r="J20" s="277" t="s">
        <v>3</v>
      </c>
      <c r="K20" s="397"/>
      <c r="L20" s="238">
        <f>+I20*K20</f>
        <v>0</v>
      </c>
    </row>
    <row r="21" spans="1:12">
      <c r="A21" s="237"/>
      <c r="B21" s="462"/>
      <c r="C21" s="462"/>
      <c r="D21" s="462"/>
      <c r="E21" s="462"/>
      <c r="F21" s="462"/>
      <c r="G21" s="462"/>
      <c r="H21" s="462"/>
      <c r="I21" s="232"/>
      <c r="J21" s="277"/>
      <c r="K21" s="397"/>
      <c r="L21" s="234"/>
    </row>
    <row r="22" spans="1:12">
      <c r="A22" s="277">
        <v>7</v>
      </c>
      <c r="B22" s="462" t="s">
        <v>443</v>
      </c>
      <c r="C22" s="462"/>
      <c r="D22" s="462"/>
      <c r="E22" s="462"/>
      <c r="F22" s="462"/>
      <c r="G22" s="462"/>
      <c r="H22" s="462"/>
      <c r="I22" s="232">
        <v>5</v>
      </c>
      <c r="J22" s="277" t="s">
        <v>3</v>
      </c>
      <c r="K22" s="397"/>
      <c r="L22" s="238">
        <f>+I22*K22</f>
        <v>0</v>
      </c>
    </row>
    <row r="23" spans="1:12">
      <c r="A23" s="277"/>
      <c r="B23" s="462"/>
      <c r="C23" s="462"/>
      <c r="D23" s="462"/>
      <c r="E23" s="462"/>
      <c r="F23" s="462"/>
      <c r="G23" s="462"/>
      <c r="H23" s="462"/>
      <c r="I23" s="232"/>
      <c r="J23" s="277"/>
      <c r="K23" s="397"/>
      <c r="L23" s="234"/>
    </row>
    <row r="24" spans="1:12">
      <c r="A24" s="277">
        <v>8</v>
      </c>
      <c r="B24" s="462" t="s">
        <v>444</v>
      </c>
      <c r="C24" s="462"/>
      <c r="D24" s="462"/>
      <c r="E24" s="462"/>
      <c r="F24" s="462"/>
      <c r="G24" s="462"/>
      <c r="H24" s="462"/>
      <c r="I24" s="232">
        <v>100</v>
      </c>
      <c r="J24" s="277" t="s">
        <v>3</v>
      </c>
      <c r="K24" s="397"/>
      <c r="L24" s="238">
        <f>+I24*K24</f>
        <v>0</v>
      </c>
    </row>
    <row r="25" spans="1:12">
      <c r="A25" s="277"/>
      <c r="B25" s="462"/>
      <c r="C25" s="462"/>
      <c r="D25" s="462"/>
      <c r="E25" s="462"/>
      <c r="F25" s="462"/>
      <c r="G25" s="462"/>
      <c r="H25" s="462"/>
      <c r="I25" s="232"/>
      <c r="J25" s="277"/>
      <c r="K25" s="397"/>
      <c r="L25" s="234"/>
    </row>
    <row r="26" spans="1:12">
      <c r="A26" s="277">
        <v>9</v>
      </c>
      <c r="B26" s="462" t="s">
        <v>445</v>
      </c>
      <c r="C26" s="462"/>
      <c r="D26" s="462"/>
      <c r="E26" s="462"/>
      <c r="F26" s="462"/>
      <c r="G26" s="462"/>
      <c r="H26" s="462"/>
      <c r="I26" s="232">
        <v>3</v>
      </c>
      <c r="J26" s="277" t="s">
        <v>3</v>
      </c>
      <c r="K26" s="397"/>
      <c r="L26" s="238">
        <f>+I26*K26</f>
        <v>0</v>
      </c>
    </row>
    <row r="27" spans="1:12">
      <c r="A27" s="277"/>
      <c r="B27" s="462"/>
      <c r="C27" s="462"/>
      <c r="D27" s="462"/>
      <c r="E27" s="462"/>
      <c r="F27" s="462"/>
      <c r="G27" s="462"/>
      <c r="H27" s="462"/>
      <c r="I27" s="232"/>
      <c r="J27" s="277"/>
      <c r="K27" s="397"/>
      <c r="L27" s="234"/>
    </row>
    <row r="28" spans="1:12">
      <c r="A28" s="277">
        <v>10</v>
      </c>
      <c r="B28" s="462" t="s">
        <v>446</v>
      </c>
      <c r="C28" s="462"/>
      <c r="D28" s="462"/>
      <c r="E28" s="462"/>
      <c r="F28" s="462"/>
      <c r="G28" s="462"/>
      <c r="H28" s="462"/>
      <c r="I28" s="232">
        <v>300</v>
      </c>
      <c r="J28" s="277" t="s">
        <v>320</v>
      </c>
      <c r="K28" s="397"/>
      <c r="L28" s="238">
        <f>+I28*K28</f>
        <v>0</v>
      </c>
    </row>
    <row r="29" spans="1:12">
      <c r="A29" s="277"/>
      <c r="B29" s="462"/>
      <c r="C29" s="462"/>
      <c r="D29" s="462"/>
      <c r="E29" s="462"/>
      <c r="F29" s="462"/>
      <c r="G29" s="462"/>
      <c r="H29" s="462"/>
      <c r="I29" s="232"/>
      <c r="J29" s="277"/>
      <c r="K29" s="397"/>
      <c r="L29" s="234"/>
    </row>
    <row r="30" spans="1:12">
      <c r="A30" s="277">
        <v>11</v>
      </c>
      <c r="B30" s="462" t="s">
        <v>397</v>
      </c>
      <c r="C30" s="462"/>
      <c r="D30" s="462"/>
      <c r="E30" s="462"/>
      <c r="F30" s="462"/>
      <c r="G30" s="462"/>
      <c r="H30" s="462"/>
      <c r="I30" s="232">
        <v>5</v>
      </c>
      <c r="J30" s="277" t="s">
        <v>398</v>
      </c>
      <c r="K30" s="397"/>
      <c r="L30" s="240">
        <f>SUM(L10:L28)*0.05</f>
        <v>0</v>
      </c>
    </row>
    <row r="31" spans="1:12">
      <c r="A31" s="277"/>
      <c r="B31" s="462"/>
      <c r="C31" s="462"/>
      <c r="D31" s="462"/>
      <c r="E31" s="462"/>
      <c r="F31" s="462"/>
      <c r="G31" s="462"/>
      <c r="H31" s="462"/>
      <c r="I31" s="232"/>
      <c r="J31" s="277"/>
      <c r="K31" s="397"/>
      <c r="L31" s="234"/>
    </row>
    <row r="32" spans="1:12">
      <c r="A32" s="277">
        <v>12</v>
      </c>
      <c r="B32" s="462" t="s">
        <v>404</v>
      </c>
      <c r="C32" s="462"/>
      <c r="D32" s="462"/>
      <c r="E32" s="462"/>
      <c r="F32" s="462"/>
      <c r="G32" s="462"/>
      <c r="H32" s="462"/>
      <c r="I32" s="232">
        <v>5</v>
      </c>
      <c r="J32" s="277" t="s">
        <v>398</v>
      </c>
      <c r="K32" s="397"/>
      <c r="L32" s="240">
        <f>SUM(L10:L28)*0.05</f>
        <v>0</v>
      </c>
    </row>
    <row r="33" spans="1:12">
      <c r="A33" s="237"/>
      <c r="B33" s="463"/>
      <c r="C33" s="463"/>
      <c r="D33" s="463"/>
      <c r="E33" s="463"/>
      <c r="F33" s="463"/>
      <c r="G33" s="463"/>
      <c r="H33" s="463"/>
      <c r="I33" s="232"/>
      <c r="J33" s="277"/>
      <c r="K33" s="293"/>
      <c r="L33" s="234"/>
    </row>
    <row r="34" spans="1:12" ht="15.75" thickBot="1">
      <c r="A34" s="280"/>
      <c r="B34" s="464" t="s">
        <v>399</v>
      </c>
      <c r="C34" s="464"/>
      <c r="D34" s="464"/>
      <c r="E34" s="464"/>
      <c r="F34" s="464"/>
      <c r="G34" s="464"/>
      <c r="H34" s="464"/>
      <c r="I34" s="243"/>
      <c r="J34" s="242"/>
      <c r="K34" s="295"/>
      <c r="L34" s="274">
        <f>SUM(L10:L32)</f>
        <v>0</v>
      </c>
    </row>
    <row r="35" spans="1:12" ht="15.75" thickTop="1">
      <c r="A35" s="277"/>
      <c r="B35" s="465"/>
      <c r="C35" s="465"/>
      <c r="D35" s="465"/>
      <c r="E35" s="465"/>
      <c r="F35" s="465"/>
      <c r="G35" s="465"/>
      <c r="H35" s="465"/>
      <c r="I35" s="232"/>
      <c r="J35" s="277"/>
      <c r="K35" s="296"/>
      <c r="L35" s="247"/>
    </row>
    <row r="36" spans="1:12">
      <c r="A36" s="277"/>
      <c r="B36" s="460"/>
      <c r="C36" s="460"/>
      <c r="D36" s="460"/>
      <c r="E36" s="460"/>
      <c r="F36" s="460"/>
      <c r="G36" s="460"/>
      <c r="H36" s="460"/>
      <c r="I36" s="228"/>
      <c r="J36" s="258"/>
      <c r="K36" s="297"/>
      <c r="L36" s="260"/>
    </row>
    <row r="37" spans="1:12">
      <c r="A37" s="276"/>
      <c r="B37" s="459"/>
      <c r="C37" s="459"/>
      <c r="D37" s="459"/>
      <c r="E37" s="459"/>
      <c r="F37" s="459"/>
      <c r="G37" s="459"/>
      <c r="H37" s="459"/>
      <c r="I37" s="232"/>
      <c r="J37" s="277"/>
      <c r="K37" s="293"/>
      <c r="L37" s="230"/>
    </row>
    <row r="38" spans="1:12">
      <c r="A38" s="277"/>
      <c r="B38" s="466"/>
      <c r="C38" s="466"/>
      <c r="D38" s="466"/>
      <c r="E38" s="466"/>
      <c r="F38" s="466"/>
      <c r="G38" s="466"/>
      <c r="H38" s="466"/>
      <c r="I38" s="268"/>
      <c r="J38" s="282"/>
      <c r="K38" s="298"/>
      <c r="L38" s="267"/>
    </row>
    <row r="39" spans="1:12">
      <c r="A39" s="277"/>
      <c r="B39" s="467" t="s">
        <v>413</v>
      </c>
      <c r="C39" s="467"/>
      <c r="D39" s="467"/>
      <c r="E39" s="467"/>
      <c r="F39" s="467"/>
      <c r="G39" s="467"/>
      <c r="H39" s="467"/>
      <c r="I39" s="232"/>
      <c r="J39" s="277"/>
      <c r="K39" s="293"/>
      <c r="L39" s="230"/>
    </row>
    <row r="40" spans="1:12">
      <c r="A40" s="277"/>
      <c r="B40" s="459"/>
      <c r="C40" s="459"/>
      <c r="D40" s="459"/>
      <c r="E40" s="459"/>
      <c r="F40" s="459"/>
      <c r="G40" s="459"/>
      <c r="H40" s="459"/>
      <c r="I40" s="232"/>
      <c r="J40" s="277"/>
      <c r="K40" s="293"/>
      <c r="L40" s="230"/>
    </row>
    <row r="41" spans="1:12">
      <c r="A41" s="277"/>
      <c r="B41" s="467"/>
      <c r="C41" s="467"/>
      <c r="D41" s="467"/>
      <c r="E41" s="467"/>
      <c r="F41" s="467"/>
      <c r="G41" s="467"/>
      <c r="H41" s="467"/>
      <c r="I41" s="232"/>
      <c r="J41" s="277"/>
      <c r="K41" s="293"/>
      <c r="L41" s="230"/>
    </row>
    <row r="42" spans="1:12">
      <c r="A42" s="277" t="s">
        <v>385</v>
      </c>
      <c r="B42" s="468" t="s">
        <v>386</v>
      </c>
      <c r="C42" s="468"/>
      <c r="D42" s="468"/>
      <c r="E42" s="468"/>
      <c r="F42" s="468"/>
      <c r="G42" s="468"/>
      <c r="H42" s="468"/>
      <c r="I42" s="232" t="s">
        <v>387</v>
      </c>
      <c r="J42" s="277" t="s">
        <v>313</v>
      </c>
      <c r="K42" s="294" t="s">
        <v>388</v>
      </c>
      <c r="L42" s="283" t="s">
        <v>389</v>
      </c>
    </row>
    <row r="43" spans="1:12">
      <c r="A43" s="277"/>
      <c r="B43" s="468"/>
      <c r="C43" s="468"/>
      <c r="D43" s="468"/>
      <c r="E43" s="468"/>
      <c r="F43" s="468"/>
      <c r="G43" s="468"/>
      <c r="H43" s="468"/>
      <c r="I43" s="232"/>
      <c r="J43" s="253"/>
      <c r="K43" s="296"/>
      <c r="L43" s="252"/>
    </row>
    <row r="44" spans="1:12">
      <c r="A44" s="277"/>
      <c r="B44" s="469"/>
      <c r="C44" s="469"/>
      <c r="D44" s="469"/>
      <c r="E44" s="469"/>
      <c r="F44" s="469"/>
      <c r="G44" s="469"/>
      <c r="H44" s="469"/>
      <c r="I44" s="232"/>
      <c r="J44" s="253"/>
      <c r="K44" s="296"/>
      <c r="L44" s="252"/>
    </row>
    <row r="45" spans="1:12" ht="130.5" customHeight="1">
      <c r="A45" s="303" t="s">
        <v>455</v>
      </c>
      <c r="B45" s="470" t="s">
        <v>414</v>
      </c>
      <c r="C45" s="470"/>
      <c r="D45" s="470"/>
      <c r="E45" s="470"/>
      <c r="F45" s="470"/>
      <c r="G45" s="470"/>
      <c r="H45" s="470"/>
      <c r="I45" s="232">
        <v>380</v>
      </c>
      <c r="J45" s="277" t="s">
        <v>320</v>
      </c>
      <c r="K45" s="397"/>
      <c r="L45" s="238">
        <f>+I45*K45</f>
        <v>0</v>
      </c>
    </row>
    <row r="46" spans="1:12">
      <c r="A46" s="277"/>
      <c r="B46" s="462"/>
      <c r="C46" s="462"/>
      <c r="D46" s="462"/>
      <c r="E46" s="462"/>
      <c r="F46" s="462"/>
      <c r="G46" s="462"/>
      <c r="H46" s="462"/>
      <c r="I46" s="232"/>
      <c r="J46" s="277"/>
      <c r="K46" s="397"/>
      <c r="L46" s="234"/>
    </row>
    <row r="47" spans="1:12" ht="40.5" customHeight="1">
      <c r="A47" s="303" t="s">
        <v>453</v>
      </c>
      <c r="B47" s="458" t="s">
        <v>447</v>
      </c>
      <c r="C47" s="458"/>
      <c r="D47" s="458"/>
      <c r="E47" s="458"/>
      <c r="F47" s="458"/>
      <c r="G47" s="458"/>
      <c r="H47" s="458"/>
      <c r="I47" s="232">
        <v>270</v>
      </c>
      <c r="J47" s="277" t="s">
        <v>320</v>
      </c>
      <c r="K47" s="397"/>
      <c r="L47" s="238">
        <f>+I47*K47</f>
        <v>0</v>
      </c>
    </row>
    <row r="48" spans="1:12">
      <c r="A48" s="237"/>
      <c r="B48" s="462"/>
      <c r="C48" s="462"/>
      <c r="D48" s="462"/>
      <c r="E48" s="462"/>
      <c r="F48" s="462"/>
      <c r="G48" s="462"/>
      <c r="H48" s="462"/>
      <c r="I48" s="232"/>
      <c r="J48" s="277"/>
      <c r="K48" s="397"/>
      <c r="L48" s="234"/>
    </row>
    <row r="49" spans="1:12" ht="39" customHeight="1">
      <c r="A49" s="303" t="s">
        <v>454</v>
      </c>
      <c r="B49" s="458" t="s">
        <v>448</v>
      </c>
      <c r="C49" s="458"/>
      <c r="D49" s="458"/>
      <c r="E49" s="458"/>
      <c r="F49" s="458"/>
      <c r="G49" s="458"/>
      <c r="H49" s="458"/>
      <c r="I49" s="232">
        <v>90</v>
      </c>
      <c r="J49" s="277" t="s">
        <v>320</v>
      </c>
      <c r="K49" s="397"/>
      <c r="L49" s="238">
        <f>+I49*K49</f>
        <v>0</v>
      </c>
    </row>
    <row r="50" spans="1:12">
      <c r="A50" s="277"/>
      <c r="B50" s="462"/>
      <c r="C50" s="462"/>
      <c r="D50" s="462"/>
      <c r="E50" s="462"/>
      <c r="F50" s="462"/>
      <c r="G50" s="462"/>
      <c r="H50" s="462"/>
      <c r="I50" s="232"/>
      <c r="J50" s="277"/>
      <c r="K50" s="397"/>
      <c r="L50" s="238"/>
    </row>
    <row r="51" spans="1:12">
      <c r="A51" s="277">
        <v>4</v>
      </c>
      <c r="B51" s="462" t="s">
        <v>397</v>
      </c>
      <c r="C51" s="462"/>
      <c r="D51" s="462"/>
      <c r="E51" s="462"/>
      <c r="F51" s="462"/>
      <c r="G51" s="462"/>
      <c r="H51" s="462"/>
      <c r="I51" s="232">
        <v>5</v>
      </c>
      <c r="J51" s="277" t="s">
        <v>398</v>
      </c>
      <c r="K51" s="397"/>
      <c r="L51" s="240">
        <f>SUM(L45:L49)*0.05</f>
        <v>0</v>
      </c>
    </row>
    <row r="52" spans="1:12">
      <c r="A52" s="277"/>
      <c r="B52" s="463"/>
      <c r="C52" s="463"/>
      <c r="D52" s="463"/>
      <c r="E52" s="463"/>
      <c r="F52" s="463"/>
      <c r="G52" s="463"/>
      <c r="H52" s="463"/>
      <c r="I52" s="232"/>
      <c r="J52" s="277"/>
      <c r="K52" s="397"/>
      <c r="L52" s="234"/>
    </row>
    <row r="53" spans="1:12" ht="15.75" thickBot="1">
      <c r="A53" s="265"/>
      <c r="B53" s="464" t="s">
        <v>399</v>
      </c>
      <c r="C53" s="464"/>
      <c r="D53" s="464"/>
      <c r="E53" s="464"/>
      <c r="F53" s="464"/>
      <c r="G53" s="464"/>
      <c r="H53" s="464"/>
      <c r="I53" s="243"/>
      <c r="J53" s="242"/>
      <c r="K53" s="295"/>
      <c r="L53" s="274">
        <f>SUM(L45:L51)</f>
        <v>0</v>
      </c>
    </row>
    <row r="54" spans="1:12" ht="15.75" thickTop="1">
      <c r="A54" s="264"/>
      <c r="B54" s="472"/>
      <c r="C54" s="472"/>
      <c r="D54" s="472"/>
      <c r="E54" s="472"/>
      <c r="F54" s="472"/>
      <c r="G54" s="472"/>
      <c r="H54" s="472"/>
      <c r="I54" s="249"/>
      <c r="J54" s="248"/>
      <c r="K54" s="299"/>
      <c r="L54" s="251"/>
    </row>
    <row r="55" spans="1:12">
      <c r="A55" s="264"/>
      <c r="B55" s="473"/>
      <c r="C55" s="473"/>
      <c r="D55" s="473"/>
      <c r="E55" s="473"/>
      <c r="F55" s="473"/>
      <c r="G55" s="473"/>
      <c r="H55" s="473"/>
      <c r="I55" s="249"/>
      <c r="J55" s="248"/>
      <c r="K55" s="299"/>
      <c r="L55" s="251"/>
    </row>
    <row r="56" spans="1:12">
      <c r="A56" s="264"/>
      <c r="B56" s="473"/>
      <c r="C56" s="473"/>
      <c r="D56" s="473"/>
      <c r="E56" s="473"/>
      <c r="F56" s="473"/>
      <c r="G56" s="473"/>
      <c r="H56" s="473"/>
      <c r="I56" s="249"/>
      <c r="J56" s="248"/>
      <c r="K56" s="299"/>
      <c r="L56" s="251"/>
    </row>
    <row r="57" spans="1:12">
      <c r="A57" s="248"/>
      <c r="B57" s="473" t="s">
        <v>449</v>
      </c>
      <c r="C57" s="473"/>
      <c r="D57" s="473"/>
      <c r="E57" s="473"/>
      <c r="F57" s="473"/>
      <c r="G57" s="473"/>
      <c r="H57" s="473"/>
      <c r="I57" s="261"/>
      <c r="J57" s="264"/>
      <c r="K57" s="300"/>
      <c r="L57" s="271"/>
    </row>
    <row r="58" spans="1:12">
      <c r="A58" s="281"/>
      <c r="B58" s="473"/>
      <c r="C58" s="473"/>
      <c r="D58" s="473"/>
      <c r="E58" s="473"/>
      <c r="F58" s="473"/>
      <c r="G58" s="473"/>
      <c r="H58" s="473"/>
      <c r="I58" s="261"/>
      <c r="J58" s="264"/>
      <c r="K58" s="300"/>
      <c r="L58" s="271"/>
    </row>
    <row r="59" spans="1:12">
      <c r="A59" s="281">
        <v>1</v>
      </c>
      <c r="B59" s="473" t="s">
        <v>450</v>
      </c>
      <c r="C59" s="473"/>
      <c r="D59" s="473"/>
      <c r="E59" s="473"/>
      <c r="F59" s="473"/>
      <c r="G59" s="473"/>
      <c r="H59" s="473"/>
      <c r="I59" s="261">
        <v>1</v>
      </c>
      <c r="J59" s="264"/>
      <c r="K59" s="398"/>
      <c r="L59" s="256">
        <f>SUM(L34+L53)</f>
        <v>0</v>
      </c>
    </row>
    <row r="60" spans="1:12">
      <c r="A60" s="264"/>
      <c r="B60" s="471"/>
      <c r="C60" s="471"/>
      <c r="D60" s="471"/>
      <c r="E60" s="471"/>
      <c r="F60" s="471"/>
      <c r="G60" s="471"/>
      <c r="H60" s="471"/>
      <c r="I60" s="261"/>
      <c r="J60" s="264"/>
      <c r="K60" s="398"/>
      <c r="L60" s="271"/>
    </row>
    <row r="61" spans="1:12">
      <c r="A61" s="272">
        <v>2</v>
      </c>
      <c r="B61" s="473" t="s">
        <v>451</v>
      </c>
      <c r="C61" s="473"/>
      <c r="D61" s="473"/>
      <c r="E61" s="473"/>
      <c r="F61" s="473"/>
      <c r="G61" s="473"/>
      <c r="H61" s="473"/>
      <c r="I61" s="261">
        <v>1</v>
      </c>
      <c r="J61" s="264"/>
      <c r="K61" s="398"/>
      <c r="L61" s="238">
        <f>+I61*K61</f>
        <v>0</v>
      </c>
    </row>
    <row r="62" spans="1:12">
      <c r="A62" s="264"/>
      <c r="B62" s="471"/>
      <c r="C62" s="471"/>
      <c r="D62" s="471"/>
      <c r="E62" s="471"/>
      <c r="F62" s="471"/>
      <c r="G62" s="471"/>
      <c r="H62" s="471"/>
      <c r="I62" s="261"/>
      <c r="J62" s="264"/>
      <c r="K62" s="398"/>
      <c r="L62" s="271"/>
    </row>
    <row r="63" spans="1:12">
      <c r="A63" s="272">
        <v>3</v>
      </c>
      <c r="B63" s="473" t="s">
        <v>452</v>
      </c>
      <c r="C63" s="473"/>
      <c r="D63" s="473"/>
      <c r="E63" s="473"/>
      <c r="F63" s="473"/>
      <c r="G63" s="473"/>
      <c r="H63" s="473"/>
      <c r="I63" s="261">
        <v>1</v>
      </c>
      <c r="J63" s="264"/>
      <c r="K63" s="398"/>
      <c r="L63" s="238">
        <f>+I63*K63</f>
        <v>0</v>
      </c>
    </row>
    <row r="64" spans="1:12">
      <c r="A64" s="264"/>
      <c r="B64" s="471"/>
      <c r="C64" s="471"/>
      <c r="D64" s="471"/>
      <c r="E64" s="471"/>
      <c r="F64" s="471"/>
      <c r="G64" s="471"/>
      <c r="H64" s="471"/>
      <c r="I64" s="261"/>
      <c r="J64" s="264"/>
      <c r="K64" s="398"/>
      <c r="L64" s="271"/>
    </row>
    <row r="65" spans="1:12">
      <c r="A65" s="272">
        <v>4</v>
      </c>
      <c r="B65" s="473" t="s">
        <v>420</v>
      </c>
      <c r="C65" s="473"/>
      <c r="D65" s="473"/>
      <c r="E65" s="473"/>
      <c r="F65" s="473"/>
      <c r="G65" s="473"/>
      <c r="H65" s="473"/>
      <c r="I65" s="261">
        <v>1</v>
      </c>
      <c r="J65" s="264"/>
      <c r="K65" s="398"/>
      <c r="L65" s="238">
        <f>+I65*K65</f>
        <v>0</v>
      </c>
    </row>
    <row r="66" spans="1:12">
      <c r="A66" s="264"/>
      <c r="B66" s="471"/>
      <c r="C66" s="471"/>
      <c r="D66" s="471"/>
      <c r="E66" s="471"/>
      <c r="F66" s="471"/>
      <c r="G66" s="471"/>
      <c r="H66" s="471"/>
      <c r="I66" s="261"/>
      <c r="J66" s="264"/>
      <c r="K66" s="398"/>
      <c r="L66" s="271"/>
    </row>
    <row r="67" spans="1:12">
      <c r="A67" s="264"/>
      <c r="B67" s="471"/>
      <c r="C67" s="471"/>
      <c r="D67" s="471"/>
      <c r="E67" s="471"/>
      <c r="F67" s="471"/>
      <c r="G67" s="471"/>
      <c r="H67" s="471"/>
      <c r="I67" s="261"/>
      <c r="J67" s="264"/>
      <c r="K67" s="300"/>
      <c r="L67" s="271"/>
    </row>
    <row r="68" spans="1:12">
      <c r="A68" s="278"/>
      <c r="B68" s="463"/>
      <c r="C68" s="463"/>
      <c r="D68" s="463"/>
      <c r="E68" s="463"/>
      <c r="F68" s="463"/>
      <c r="G68" s="463"/>
      <c r="H68" s="463"/>
      <c r="I68" s="261"/>
      <c r="J68" s="264"/>
      <c r="K68" s="300"/>
      <c r="L68" s="271"/>
    </row>
    <row r="69" spans="1:12" ht="15.75" thickBot="1">
      <c r="A69" s="265"/>
      <c r="B69" s="474" t="s">
        <v>399</v>
      </c>
      <c r="C69" s="474"/>
      <c r="D69" s="474"/>
      <c r="E69" s="474"/>
      <c r="F69" s="474"/>
      <c r="G69" s="474"/>
      <c r="H69" s="474"/>
      <c r="I69" s="266"/>
      <c r="J69" s="242" t="s">
        <v>421</v>
      </c>
      <c r="K69" s="301"/>
      <c r="L69" s="274">
        <f>SUM(L59:L67)</f>
        <v>0</v>
      </c>
    </row>
    <row r="70" spans="1:12" ht="15.75" thickTop="1">
      <c r="B70" s="475"/>
      <c r="C70" s="475"/>
      <c r="D70" s="475"/>
      <c r="E70" s="475"/>
      <c r="F70" s="475"/>
      <c r="G70" s="475"/>
      <c r="H70" s="475"/>
    </row>
  </sheetData>
  <sheetProtection password="EA41" sheet="1" objects="1" scenarios="1" formatCells="0"/>
  <mergeCells count="70">
    <mergeCell ref="B67:H67"/>
    <mergeCell ref="B68:H68"/>
    <mergeCell ref="B69:H69"/>
    <mergeCell ref="B70:H70"/>
    <mergeCell ref="B61:H61"/>
    <mergeCell ref="B62:H62"/>
    <mergeCell ref="B63:H63"/>
    <mergeCell ref="B64:H64"/>
    <mergeCell ref="B65:H65"/>
    <mergeCell ref="B66:H66"/>
    <mergeCell ref="B60:H60"/>
    <mergeCell ref="B49:H49"/>
    <mergeCell ref="B50:H50"/>
    <mergeCell ref="B51:H51"/>
    <mergeCell ref="B52:H52"/>
    <mergeCell ref="B53:H53"/>
    <mergeCell ref="B54:H54"/>
    <mergeCell ref="B55:H55"/>
    <mergeCell ref="B56:H56"/>
    <mergeCell ref="B57:H57"/>
    <mergeCell ref="B58:H58"/>
    <mergeCell ref="B59:H59"/>
    <mergeCell ref="B48:H48"/>
    <mergeCell ref="B37:H37"/>
    <mergeCell ref="B38:H38"/>
    <mergeCell ref="B39:H39"/>
    <mergeCell ref="B40:H40"/>
    <mergeCell ref="B41:H41"/>
    <mergeCell ref="B42:H42"/>
    <mergeCell ref="B43:H43"/>
    <mergeCell ref="B44:H44"/>
    <mergeCell ref="B45:H45"/>
    <mergeCell ref="B46:H46"/>
    <mergeCell ref="B47:H47"/>
    <mergeCell ref="B36:H36"/>
    <mergeCell ref="B25:H25"/>
    <mergeCell ref="B26:H26"/>
    <mergeCell ref="B27:H27"/>
    <mergeCell ref="B28:H28"/>
    <mergeCell ref="B29:H29"/>
    <mergeCell ref="B30:H30"/>
    <mergeCell ref="B31:H31"/>
    <mergeCell ref="B32:H32"/>
    <mergeCell ref="B33:H33"/>
    <mergeCell ref="B34:H34"/>
    <mergeCell ref="B35:H35"/>
    <mergeCell ref="B24:H24"/>
    <mergeCell ref="B13:H13"/>
    <mergeCell ref="B14:H14"/>
    <mergeCell ref="B15:H15"/>
    <mergeCell ref="B16:H16"/>
    <mergeCell ref="B17:H17"/>
    <mergeCell ref="B18:H18"/>
    <mergeCell ref="B19:H19"/>
    <mergeCell ref="B20:H20"/>
    <mergeCell ref="B21:H21"/>
    <mergeCell ref="B22:H22"/>
    <mergeCell ref="B23:H23"/>
    <mergeCell ref="B12:H12"/>
    <mergeCell ref="B1:H1"/>
    <mergeCell ref="B2:H2"/>
    <mergeCell ref="B3:H3"/>
    <mergeCell ref="B4:H4"/>
    <mergeCell ref="B5:H5"/>
    <mergeCell ref="B6:H6"/>
    <mergeCell ref="B7:H7"/>
    <mergeCell ref="B8:H8"/>
    <mergeCell ref="B9:H9"/>
    <mergeCell ref="B10:H10"/>
    <mergeCell ref="B11:H11"/>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List1">
    <tabColor rgb="FFC00000"/>
  </sheetPr>
  <dimension ref="B9:H49"/>
  <sheetViews>
    <sheetView view="pageLayout" topLeftCell="A10" zoomScale="120" zoomScaleNormal="115" zoomScaleSheetLayoutView="115" zoomScalePageLayoutView="120" workbookViewId="0">
      <selection activeCell="H35" sqref="H35"/>
    </sheetView>
  </sheetViews>
  <sheetFormatPr defaultRowHeight="15"/>
  <cols>
    <col min="1" max="1" width="2.85546875" customWidth="1"/>
    <col min="2" max="2" width="10.42578125" customWidth="1"/>
    <col min="5" max="5" width="8.28515625" customWidth="1"/>
    <col min="6" max="6" width="9.140625" customWidth="1"/>
    <col min="7" max="7" width="3.28515625" customWidth="1"/>
    <col min="8" max="8" width="18.28515625" customWidth="1"/>
    <col min="9" max="9" width="7.28515625" customWidth="1"/>
    <col min="10" max="10" width="12.7109375" customWidth="1"/>
    <col min="263" max="263" width="7.42578125" customWidth="1"/>
    <col min="264" max="264" width="20.42578125" customWidth="1"/>
    <col min="265" max="265" width="17.140625" customWidth="1"/>
    <col min="266" max="266" width="12.7109375" customWidth="1"/>
    <col min="519" max="519" width="7.42578125" customWidth="1"/>
    <col min="520" max="520" width="20.42578125" customWidth="1"/>
    <col min="521" max="521" width="17.140625" customWidth="1"/>
    <col min="522" max="522" width="12.7109375" customWidth="1"/>
    <col min="775" max="775" width="7.42578125" customWidth="1"/>
    <col min="776" max="776" width="20.42578125" customWidth="1"/>
    <col min="777" max="777" width="17.140625" customWidth="1"/>
    <col min="778" max="778" width="12.7109375" customWidth="1"/>
    <col min="1031" max="1031" width="7.42578125" customWidth="1"/>
    <col min="1032" max="1032" width="20.42578125" customWidth="1"/>
    <col min="1033" max="1033" width="17.140625" customWidth="1"/>
    <col min="1034" max="1034" width="12.7109375" customWidth="1"/>
    <col min="1287" max="1287" width="7.42578125" customWidth="1"/>
    <col min="1288" max="1288" width="20.42578125" customWidth="1"/>
    <col min="1289" max="1289" width="17.140625" customWidth="1"/>
    <col min="1290" max="1290" width="12.7109375" customWidth="1"/>
    <col min="1543" max="1543" width="7.42578125" customWidth="1"/>
    <col min="1544" max="1544" width="20.42578125" customWidth="1"/>
    <col min="1545" max="1545" width="17.140625" customWidth="1"/>
    <col min="1546" max="1546" width="12.7109375" customWidth="1"/>
    <col min="1799" max="1799" width="7.42578125" customWidth="1"/>
    <col min="1800" max="1800" width="20.42578125" customWidth="1"/>
    <col min="1801" max="1801" width="17.140625" customWidth="1"/>
    <col min="1802" max="1802" width="12.7109375" customWidth="1"/>
    <col min="2055" max="2055" width="7.42578125" customWidth="1"/>
    <col min="2056" max="2056" width="20.42578125" customWidth="1"/>
    <col min="2057" max="2057" width="17.140625" customWidth="1"/>
    <col min="2058" max="2058" width="12.7109375" customWidth="1"/>
    <col min="2311" max="2311" width="7.42578125" customWidth="1"/>
    <col min="2312" max="2312" width="20.42578125" customWidth="1"/>
    <col min="2313" max="2313" width="17.140625" customWidth="1"/>
    <col min="2314" max="2314" width="12.7109375" customWidth="1"/>
    <col min="2567" max="2567" width="7.42578125" customWidth="1"/>
    <col min="2568" max="2568" width="20.42578125" customWidth="1"/>
    <col min="2569" max="2569" width="17.140625" customWidth="1"/>
    <col min="2570" max="2570" width="12.7109375" customWidth="1"/>
    <col min="2823" max="2823" width="7.42578125" customWidth="1"/>
    <col min="2824" max="2824" width="20.42578125" customWidth="1"/>
    <col min="2825" max="2825" width="17.140625" customWidth="1"/>
    <col min="2826" max="2826" width="12.7109375" customWidth="1"/>
    <col min="3079" max="3079" width="7.42578125" customWidth="1"/>
    <col min="3080" max="3080" width="20.42578125" customWidth="1"/>
    <col min="3081" max="3081" width="17.140625" customWidth="1"/>
    <col min="3082" max="3082" width="12.7109375" customWidth="1"/>
    <col min="3335" max="3335" width="7.42578125" customWidth="1"/>
    <col min="3336" max="3336" width="20.42578125" customWidth="1"/>
    <col min="3337" max="3337" width="17.140625" customWidth="1"/>
    <col min="3338" max="3338" width="12.7109375" customWidth="1"/>
    <col min="3591" max="3591" width="7.42578125" customWidth="1"/>
    <col min="3592" max="3592" width="20.42578125" customWidth="1"/>
    <col min="3593" max="3593" width="17.140625" customWidth="1"/>
    <col min="3594" max="3594" width="12.7109375" customWidth="1"/>
    <col min="3847" max="3847" width="7.42578125" customWidth="1"/>
    <col min="3848" max="3848" width="20.42578125" customWidth="1"/>
    <col min="3849" max="3849" width="17.140625" customWidth="1"/>
    <col min="3850" max="3850" width="12.7109375" customWidth="1"/>
    <col min="4103" max="4103" width="7.42578125" customWidth="1"/>
    <col min="4104" max="4104" width="20.42578125" customWidth="1"/>
    <col min="4105" max="4105" width="17.140625" customWidth="1"/>
    <col min="4106" max="4106" width="12.7109375" customWidth="1"/>
    <col min="4359" max="4359" width="7.42578125" customWidth="1"/>
    <col min="4360" max="4360" width="20.42578125" customWidth="1"/>
    <col min="4361" max="4361" width="17.140625" customWidth="1"/>
    <col min="4362" max="4362" width="12.7109375" customWidth="1"/>
    <col min="4615" max="4615" width="7.42578125" customWidth="1"/>
    <col min="4616" max="4616" width="20.42578125" customWidth="1"/>
    <col min="4617" max="4617" width="17.140625" customWidth="1"/>
    <col min="4618" max="4618" width="12.7109375" customWidth="1"/>
    <col min="4871" max="4871" width="7.42578125" customWidth="1"/>
    <col min="4872" max="4872" width="20.42578125" customWidth="1"/>
    <col min="4873" max="4873" width="17.140625" customWidth="1"/>
    <col min="4874" max="4874" width="12.7109375" customWidth="1"/>
    <col min="5127" max="5127" width="7.42578125" customWidth="1"/>
    <col min="5128" max="5128" width="20.42578125" customWidth="1"/>
    <col min="5129" max="5129" width="17.140625" customWidth="1"/>
    <col min="5130" max="5130" width="12.7109375" customWidth="1"/>
    <col min="5383" max="5383" width="7.42578125" customWidth="1"/>
    <col min="5384" max="5384" width="20.42578125" customWidth="1"/>
    <col min="5385" max="5385" width="17.140625" customWidth="1"/>
    <col min="5386" max="5386" width="12.7109375" customWidth="1"/>
    <col min="5639" max="5639" width="7.42578125" customWidth="1"/>
    <col min="5640" max="5640" width="20.42578125" customWidth="1"/>
    <col min="5641" max="5641" width="17.140625" customWidth="1"/>
    <col min="5642" max="5642" width="12.7109375" customWidth="1"/>
    <col min="5895" max="5895" width="7.42578125" customWidth="1"/>
    <col min="5896" max="5896" width="20.42578125" customWidth="1"/>
    <col min="5897" max="5897" width="17.140625" customWidth="1"/>
    <col min="5898" max="5898" width="12.7109375" customWidth="1"/>
    <col min="6151" max="6151" width="7.42578125" customWidth="1"/>
    <col min="6152" max="6152" width="20.42578125" customWidth="1"/>
    <col min="6153" max="6153" width="17.140625" customWidth="1"/>
    <col min="6154" max="6154" width="12.7109375" customWidth="1"/>
    <col min="6407" max="6407" width="7.42578125" customWidth="1"/>
    <col min="6408" max="6408" width="20.42578125" customWidth="1"/>
    <col min="6409" max="6409" width="17.140625" customWidth="1"/>
    <col min="6410" max="6410" width="12.7109375" customWidth="1"/>
    <col min="6663" max="6663" width="7.42578125" customWidth="1"/>
    <col min="6664" max="6664" width="20.42578125" customWidth="1"/>
    <col min="6665" max="6665" width="17.140625" customWidth="1"/>
    <col min="6666" max="6666" width="12.7109375" customWidth="1"/>
    <col min="6919" max="6919" width="7.42578125" customWidth="1"/>
    <col min="6920" max="6920" width="20.42578125" customWidth="1"/>
    <col min="6921" max="6921" width="17.140625" customWidth="1"/>
    <col min="6922" max="6922" width="12.7109375" customWidth="1"/>
    <col min="7175" max="7175" width="7.42578125" customWidth="1"/>
    <col min="7176" max="7176" width="20.42578125" customWidth="1"/>
    <col min="7177" max="7177" width="17.140625" customWidth="1"/>
    <col min="7178" max="7178" width="12.7109375" customWidth="1"/>
    <col min="7431" max="7431" width="7.42578125" customWidth="1"/>
    <col min="7432" max="7432" width="20.42578125" customWidth="1"/>
    <col min="7433" max="7433" width="17.140625" customWidth="1"/>
    <col min="7434" max="7434" width="12.7109375" customWidth="1"/>
    <col min="7687" max="7687" width="7.42578125" customWidth="1"/>
    <col min="7688" max="7688" width="20.42578125" customWidth="1"/>
    <col min="7689" max="7689" width="17.140625" customWidth="1"/>
    <col min="7690" max="7690" width="12.7109375" customWidth="1"/>
    <col min="7943" max="7943" width="7.42578125" customWidth="1"/>
    <col min="7944" max="7944" width="20.42578125" customWidth="1"/>
    <col min="7945" max="7945" width="17.140625" customWidth="1"/>
    <col min="7946" max="7946" width="12.7109375" customWidth="1"/>
    <col min="8199" max="8199" width="7.42578125" customWidth="1"/>
    <col min="8200" max="8200" width="20.42578125" customWidth="1"/>
    <col min="8201" max="8201" width="17.140625" customWidth="1"/>
    <col min="8202" max="8202" width="12.7109375" customWidth="1"/>
    <col min="8455" max="8455" width="7.42578125" customWidth="1"/>
    <col min="8456" max="8456" width="20.42578125" customWidth="1"/>
    <col min="8457" max="8457" width="17.140625" customWidth="1"/>
    <col min="8458" max="8458" width="12.7109375" customWidth="1"/>
    <col min="8711" max="8711" width="7.42578125" customWidth="1"/>
    <col min="8712" max="8712" width="20.42578125" customWidth="1"/>
    <col min="8713" max="8713" width="17.140625" customWidth="1"/>
    <col min="8714" max="8714" width="12.7109375" customWidth="1"/>
    <col min="8967" max="8967" width="7.42578125" customWidth="1"/>
    <col min="8968" max="8968" width="20.42578125" customWidth="1"/>
    <col min="8969" max="8969" width="17.140625" customWidth="1"/>
    <col min="8970" max="8970" width="12.7109375" customWidth="1"/>
    <col min="9223" max="9223" width="7.42578125" customWidth="1"/>
    <col min="9224" max="9224" width="20.42578125" customWidth="1"/>
    <col min="9225" max="9225" width="17.140625" customWidth="1"/>
    <col min="9226" max="9226" width="12.7109375" customWidth="1"/>
    <col min="9479" max="9479" width="7.42578125" customWidth="1"/>
    <col min="9480" max="9480" width="20.42578125" customWidth="1"/>
    <col min="9481" max="9481" width="17.140625" customWidth="1"/>
    <col min="9482" max="9482" width="12.7109375" customWidth="1"/>
    <col min="9735" max="9735" width="7.42578125" customWidth="1"/>
    <col min="9736" max="9736" width="20.42578125" customWidth="1"/>
    <col min="9737" max="9737" width="17.140625" customWidth="1"/>
    <col min="9738" max="9738" width="12.7109375" customWidth="1"/>
    <col min="9991" max="9991" width="7.42578125" customWidth="1"/>
    <col min="9992" max="9992" width="20.42578125" customWidth="1"/>
    <col min="9993" max="9993" width="17.140625" customWidth="1"/>
    <col min="9994" max="9994" width="12.7109375" customWidth="1"/>
    <col min="10247" max="10247" width="7.42578125" customWidth="1"/>
    <col min="10248" max="10248" width="20.42578125" customWidth="1"/>
    <col min="10249" max="10249" width="17.140625" customWidth="1"/>
    <col min="10250" max="10250" width="12.7109375" customWidth="1"/>
    <col min="10503" max="10503" width="7.42578125" customWidth="1"/>
    <col min="10504" max="10504" width="20.42578125" customWidth="1"/>
    <col min="10505" max="10505" width="17.140625" customWidth="1"/>
    <col min="10506" max="10506" width="12.7109375" customWidth="1"/>
    <col min="10759" max="10759" width="7.42578125" customWidth="1"/>
    <col min="10760" max="10760" width="20.42578125" customWidth="1"/>
    <col min="10761" max="10761" width="17.140625" customWidth="1"/>
    <col min="10762" max="10762" width="12.7109375" customWidth="1"/>
    <col min="11015" max="11015" width="7.42578125" customWidth="1"/>
    <col min="11016" max="11016" width="20.42578125" customWidth="1"/>
    <col min="11017" max="11017" width="17.140625" customWidth="1"/>
    <col min="11018" max="11018" width="12.7109375" customWidth="1"/>
    <col min="11271" max="11271" width="7.42578125" customWidth="1"/>
    <col min="11272" max="11272" width="20.42578125" customWidth="1"/>
    <col min="11273" max="11273" width="17.140625" customWidth="1"/>
    <col min="11274" max="11274" width="12.7109375" customWidth="1"/>
    <col min="11527" max="11527" width="7.42578125" customWidth="1"/>
    <col min="11528" max="11528" width="20.42578125" customWidth="1"/>
    <col min="11529" max="11529" width="17.140625" customWidth="1"/>
    <col min="11530" max="11530" width="12.7109375" customWidth="1"/>
    <col min="11783" max="11783" width="7.42578125" customWidth="1"/>
    <col min="11784" max="11784" width="20.42578125" customWidth="1"/>
    <col min="11785" max="11785" width="17.140625" customWidth="1"/>
    <col min="11786" max="11786" width="12.7109375" customWidth="1"/>
    <col min="12039" max="12039" width="7.42578125" customWidth="1"/>
    <col min="12040" max="12040" width="20.42578125" customWidth="1"/>
    <col min="12041" max="12041" width="17.140625" customWidth="1"/>
    <col min="12042" max="12042" width="12.7109375" customWidth="1"/>
    <col min="12295" max="12295" width="7.42578125" customWidth="1"/>
    <col min="12296" max="12296" width="20.42578125" customWidth="1"/>
    <col min="12297" max="12297" width="17.140625" customWidth="1"/>
    <col min="12298" max="12298" width="12.7109375" customWidth="1"/>
    <col min="12551" max="12551" width="7.42578125" customWidth="1"/>
    <col min="12552" max="12552" width="20.42578125" customWidth="1"/>
    <col min="12553" max="12553" width="17.140625" customWidth="1"/>
    <col min="12554" max="12554" width="12.7109375" customWidth="1"/>
    <col min="12807" max="12807" width="7.42578125" customWidth="1"/>
    <col min="12808" max="12808" width="20.42578125" customWidth="1"/>
    <col min="12809" max="12809" width="17.140625" customWidth="1"/>
    <col min="12810" max="12810" width="12.7109375" customWidth="1"/>
    <col min="13063" max="13063" width="7.42578125" customWidth="1"/>
    <col min="13064" max="13064" width="20.42578125" customWidth="1"/>
    <col min="13065" max="13065" width="17.140625" customWidth="1"/>
    <col min="13066" max="13066" width="12.7109375" customWidth="1"/>
    <col min="13319" max="13319" width="7.42578125" customWidth="1"/>
    <col min="13320" max="13320" width="20.42578125" customWidth="1"/>
    <col min="13321" max="13321" width="17.140625" customWidth="1"/>
    <col min="13322" max="13322" width="12.7109375" customWidth="1"/>
    <col min="13575" max="13575" width="7.42578125" customWidth="1"/>
    <col min="13576" max="13576" width="20.42578125" customWidth="1"/>
    <col min="13577" max="13577" width="17.140625" customWidth="1"/>
    <col min="13578" max="13578" width="12.7109375" customWidth="1"/>
    <col min="13831" max="13831" width="7.42578125" customWidth="1"/>
    <col min="13832" max="13832" width="20.42578125" customWidth="1"/>
    <col min="13833" max="13833" width="17.140625" customWidth="1"/>
    <col min="13834" max="13834" width="12.7109375" customWidth="1"/>
    <col min="14087" max="14087" width="7.42578125" customWidth="1"/>
    <col min="14088" max="14088" width="20.42578125" customWidth="1"/>
    <col min="14089" max="14089" width="17.140625" customWidth="1"/>
    <col min="14090" max="14090" width="12.7109375" customWidth="1"/>
    <col min="14343" max="14343" width="7.42578125" customWidth="1"/>
    <col min="14344" max="14344" width="20.42578125" customWidth="1"/>
    <col min="14345" max="14345" width="17.140625" customWidth="1"/>
    <col min="14346" max="14346" width="12.7109375" customWidth="1"/>
    <col min="14599" max="14599" width="7.42578125" customWidth="1"/>
    <col min="14600" max="14600" width="20.42578125" customWidth="1"/>
    <col min="14601" max="14601" width="17.140625" customWidth="1"/>
    <col min="14602" max="14602" width="12.7109375" customWidth="1"/>
    <col min="14855" max="14855" width="7.42578125" customWidth="1"/>
    <col min="14856" max="14856" width="20.42578125" customWidth="1"/>
    <col min="14857" max="14857" width="17.140625" customWidth="1"/>
    <col min="14858" max="14858" width="12.7109375" customWidth="1"/>
    <col min="15111" max="15111" width="7.42578125" customWidth="1"/>
    <col min="15112" max="15112" width="20.42578125" customWidth="1"/>
    <col min="15113" max="15113" width="17.140625" customWidth="1"/>
    <col min="15114" max="15114" width="12.7109375" customWidth="1"/>
    <col min="15367" max="15367" width="7.42578125" customWidth="1"/>
    <col min="15368" max="15368" width="20.42578125" customWidth="1"/>
    <col min="15369" max="15369" width="17.140625" customWidth="1"/>
    <col min="15370" max="15370" width="12.7109375" customWidth="1"/>
    <col min="15623" max="15623" width="7.42578125" customWidth="1"/>
    <col min="15624" max="15624" width="20.42578125" customWidth="1"/>
    <col min="15625" max="15625" width="17.140625" customWidth="1"/>
    <col min="15626" max="15626" width="12.7109375" customWidth="1"/>
    <col min="15879" max="15879" width="7.42578125" customWidth="1"/>
    <col min="15880" max="15880" width="20.42578125" customWidth="1"/>
    <col min="15881" max="15881" width="17.140625" customWidth="1"/>
    <col min="15882" max="15882" width="12.7109375" customWidth="1"/>
    <col min="16135" max="16135" width="7.42578125" customWidth="1"/>
    <col min="16136" max="16136" width="20.42578125" customWidth="1"/>
    <col min="16137" max="16137" width="17.140625" customWidth="1"/>
    <col min="16138" max="16138" width="12.7109375" customWidth="1"/>
  </cols>
  <sheetData>
    <row r="9" spans="3:8">
      <c r="C9" t="s">
        <v>224</v>
      </c>
      <c r="E9" s="420" t="s">
        <v>225</v>
      </c>
      <c r="F9" s="420"/>
      <c r="G9" s="420"/>
      <c r="H9" s="420"/>
    </row>
    <row r="11" spans="3:8">
      <c r="C11" t="s">
        <v>34</v>
      </c>
      <c r="D11" s="420" t="s">
        <v>227</v>
      </c>
      <c r="E11" s="420"/>
      <c r="F11" s="420"/>
      <c r="G11" s="420"/>
      <c r="H11" s="420"/>
    </row>
    <row r="17" spans="3:8" ht="15.75" customHeight="1">
      <c r="C17" s="421" t="s">
        <v>461</v>
      </c>
      <c r="D17" s="421"/>
      <c r="E17" s="421"/>
      <c r="F17" s="421"/>
      <c r="G17" s="421"/>
      <c r="H17" s="421"/>
    </row>
    <row r="18" spans="3:8">
      <c r="C18" s="421"/>
      <c r="D18" s="421"/>
      <c r="E18" s="421"/>
      <c r="F18" s="421"/>
      <c r="G18" s="421"/>
      <c r="H18" s="421"/>
    </row>
    <row r="21" spans="3:8">
      <c r="C21" s="30" t="s">
        <v>124</v>
      </c>
      <c r="D21" s="31"/>
      <c r="E21" s="31"/>
      <c r="F21" s="31"/>
      <c r="G21" s="31"/>
      <c r="H21" s="32" t="str">
        <f>'1. PREDDELA'!F48</f>
        <v/>
      </c>
    </row>
    <row r="22" spans="3:8">
      <c r="H22" s="19"/>
    </row>
    <row r="23" spans="3:8">
      <c r="C23" s="30" t="s">
        <v>125</v>
      </c>
      <c r="D23" s="31"/>
      <c r="E23" s="31"/>
      <c r="F23" s="31"/>
      <c r="G23" s="31"/>
      <c r="H23" s="32" t="str">
        <f>'2. ZEMELJSKA DELA'!F42</f>
        <v/>
      </c>
    </row>
    <row r="24" spans="3:8">
      <c r="H24" s="19"/>
    </row>
    <row r="25" spans="3:8">
      <c r="C25" s="30" t="s">
        <v>126</v>
      </c>
      <c r="D25" s="31"/>
      <c r="E25" s="31"/>
      <c r="F25" s="31"/>
      <c r="G25" s="31"/>
      <c r="H25" s="32" t="str">
        <f>'3. VOZIŠČNE KONSTRUKCIJE'!F51</f>
        <v/>
      </c>
    </row>
    <row r="26" spans="3:8">
      <c r="H26" s="19"/>
    </row>
    <row r="27" spans="3:8">
      <c r="C27" s="30" t="s">
        <v>127</v>
      </c>
      <c r="D27" s="31"/>
      <c r="E27" s="31"/>
      <c r="F27" s="31"/>
      <c r="G27" s="31"/>
      <c r="H27" s="32" t="str">
        <f>'4. ODVODNJAVANJE'!F20</f>
        <v/>
      </c>
    </row>
    <row r="28" spans="3:8">
      <c r="H28" s="19"/>
    </row>
    <row r="29" spans="3:8">
      <c r="C29" s="30" t="s">
        <v>128</v>
      </c>
      <c r="D29" s="31"/>
      <c r="E29" s="31"/>
      <c r="F29" s="31"/>
      <c r="G29" s="31"/>
      <c r="H29" s="32" t="str">
        <f>'5. GRADBENA IN OBRTNIŠKA DELA'!G57</f>
        <v/>
      </c>
    </row>
    <row r="30" spans="3:8">
      <c r="H30" s="19"/>
    </row>
    <row r="31" spans="3:8">
      <c r="C31" s="30" t="s">
        <v>129</v>
      </c>
      <c r="D31" s="31"/>
      <c r="E31" s="31"/>
      <c r="F31" s="31"/>
      <c r="G31" s="31"/>
      <c r="H31" s="32" t="str">
        <f>'6. OPREMA CEST'!F26</f>
        <v/>
      </c>
    </row>
    <row r="32" spans="3:8">
      <c r="H32" s="19"/>
    </row>
    <row r="33" spans="2:8">
      <c r="C33" s="30" t="s">
        <v>130</v>
      </c>
      <c r="D33" s="31"/>
      <c r="E33" s="31"/>
      <c r="F33" s="31"/>
      <c r="G33" s="31"/>
      <c r="H33" s="32" t="str">
        <f>'7. TUJE STORITVE'!F16</f>
        <v/>
      </c>
    </row>
    <row r="34" spans="2:8">
      <c r="H34" s="19"/>
    </row>
    <row r="35" spans="2:8">
      <c r="C35" s="30" t="s">
        <v>131</v>
      </c>
      <c r="D35" s="31"/>
      <c r="E35" s="31"/>
      <c r="F35" s="31"/>
      <c r="G35" s="31"/>
      <c r="H35" s="32">
        <f>SUM(H21:H33)*0.05</f>
        <v>0</v>
      </c>
    </row>
    <row r="38" spans="2:8">
      <c r="F38" s="20" t="s">
        <v>35</v>
      </c>
      <c r="H38" s="19">
        <f>SUM(H21:H36)</f>
        <v>0</v>
      </c>
    </row>
    <row r="39" spans="2:8">
      <c r="F39" s="20"/>
      <c r="H39" s="19"/>
    </row>
    <row r="40" spans="2:8">
      <c r="F40" s="20" t="s">
        <v>188</v>
      </c>
      <c r="H40" s="19">
        <f>0.22*H38</f>
        <v>0</v>
      </c>
    </row>
    <row r="41" spans="2:8">
      <c r="H41" s="19"/>
    </row>
    <row r="42" spans="2:8">
      <c r="H42" s="21"/>
    </row>
    <row r="43" spans="2:8" ht="15.75">
      <c r="C43" s="33" t="s">
        <v>36</v>
      </c>
      <c r="D43" s="29"/>
      <c r="E43" s="29"/>
      <c r="F43" s="29"/>
      <c r="G43" s="29"/>
      <c r="H43" s="34">
        <f>H38+H40</f>
        <v>0</v>
      </c>
    </row>
    <row r="47" spans="2:8" hidden="1"/>
    <row r="48" spans="2:8" ht="15.75" hidden="1" thickBot="1">
      <c r="B48" s="419" t="s">
        <v>37</v>
      </c>
      <c r="C48" s="419"/>
      <c r="D48" s="419"/>
      <c r="E48" s="419"/>
      <c r="F48" s="22">
        <v>1</v>
      </c>
    </row>
    <row r="49" hidden="1"/>
  </sheetData>
  <sheetProtection password="EA41" sheet="1" objects="1" scenarios="1" formatCells="0"/>
  <mergeCells count="4">
    <mergeCell ref="B48:E48"/>
    <mergeCell ref="E9:H9"/>
    <mergeCell ref="D11:H11"/>
    <mergeCell ref="C17:H18"/>
  </mergeCells>
  <pageMargins left="0.7" right="0.7" top="0.75" bottom="0.75" header="0.3" footer="0.3"/>
  <pageSetup paperSize="9" orientation="portrait" r:id="rId1"/>
  <headerFooter>
    <oddHeader>&amp;L&amp;"Braggadocio,Običajno"&amp;18KP&amp;11rojekt&amp;18L&amp;"-,Običajno"&amp;11   d.o.o.                                                                                                                  
Tbilisijska 61, 1000 Ljubljana</oddHeader>
    <oddFooter>&amp;L&amp;F&amp;CStran &amp;P</oddFooter>
  </headerFooter>
  <ignoredErrors>
    <ignoredError sqref="H38" emptyCellReference="1"/>
  </ignoredErrors>
</worksheet>
</file>

<file path=xl/worksheets/sheet3.xml><?xml version="1.0" encoding="utf-8"?>
<worksheet xmlns="http://schemas.openxmlformats.org/spreadsheetml/2006/main" xmlns:r="http://schemas.openxmlformats.org/officeDocument/2006/relationships">
  <sheetPr codeName="List2">
    <tabColor rgb="FFFFC000"/>
  </sheetPr>
  <dimension ref="A1:I48"/>
  <sheetViews>
    <sheetView view="pageBreakPreview" topLeftCell="A28" zoomScaleSheetLayoutView="100" zoomScalePageLayoutView="140" workbookViewId="0">
      <selection activeCell="F46" sqref="F46"/>
    </sheetView>
  </sheetViews>
  <sheetFormatPr defaultColWidth="9.140625" defaultRowHeight="12.75"/>
  <cols>
    <col min="1" max="1" width="2.140625" style="106" customWidth="1"/>
    <col min="2" max="2" width="6.140625" style="102" customWidth="1"/>
    <col min="3" max="3" width="5.42578125" style="103" customWidth="1"/>
    <col min="4" max="4" width="45.42578125" style="104" customWidth="1"/>
    <col min="5" max="5" width="9.140625" style="105"/>
    <col min="6" max="6" width="9.140625" style="105" customWidth="1"/>
    <col min="7" max="7" width="9.7109375" style="105" customWidth="1"/>
    <col min="8" max="8" width="4" style="43" hidden="1" customWidth="1"/>
    <col min="9" max="9" width="16.85546875" style="44"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45" t="s">
        <v>38</v>
      </c>
    </row>
    <row r="3" spans="1:9" s="117" customFormat="1">
      <c r="A3" s="109"/>
      <c r="B3" s="110"/>
      <c r="C3" s="110"/>
      <c r="D3" s="111"/>
      <c r="E3" s="112"/>
      <c r="F3" s="112"/>
      <c r="G3" s="112"/>
      <c r="H3" s="46"/>
      <c r="I3" s="47"/>
    </row>
    <row r="4" spans="1:9" ht="15.75">
      <c r="B4" s="424" t="s">
        <v>0</v>
      </c>
      <c r="C4" s="424"/>
      <c r="D4" s="424"/>
      <c r="E4" s="424"/>
      <c r="F4" s="424"/>
      <c r="G4" s="424"/>
    </row>
    <row r="5" spans="1:9" ht="12.75" customHeight="1">
      <c r="B5" s="134"/>
      <c r="C5" s="134"/>
      <c r="D5" s="134"/>
      <c r="E5" s="113" t="str">
        <f>IF(SUM(E8:E9)=0,0,"")</f>
        <v/>
      </c>
      <c r="F5" s="113"/>
      <c r="G5" s="113"/>
    </row>
    <row r="6" spans="1:9" ht="21" customHeight="1">
      <c r="B6" s="425" t="s">
        <v>21</v>
      </c>
      <c r="C6" s="426"/>
      <c r="D6" s="426"/>
      <c r="E6" s="114" t="str">
        <f>IF(SUM(E8:E9)=0,0,"")</f>
        <v/>
      </c>
      <c r="F6" s="114"/>
      <c r="G6" s="115"/>
    </row>
    <row r="7" spans="1:9">
      <c r="E7" s="113" t="str">
        <f>IF(SUM(E8:E9)=0,0,"")</f>
        <v/>
      </c>
      <c r="F7" s="113"/>
      <c r="G7" s="113"/>
    </row>
    <row r="8" spans="1:9" ht="38.25">
      <c r="B8" s="118" t="s">
        <v>2</v>
      </c>
      <c r="C8" s="68" t="s">
        <v>1</v>
      </c>
      <c r="D8" s="119" t="s">
        <v>39</v>
      </c>
      <c r="E8" s="71">
        <v>0.25</v>
      </c>
      <c r="F8" s="410"/>
      <c r="G8" s="71" t="str">
        <f t="shared" ref="G8:G9" si="0">IF(F8="","",E8*F8)</f>
        <v/>
      </c>
      <c r="I8" s="54">
        <v>1410</v>
      </c>
    </row>
    <row r="9" spans="1:9" ht="38.25">
      <c r="B9" s="118" t="s">
        <v>4</v>
      </c>
      <c r="C9" s="68" t="s">
        <v>3</v>
      </c>
      <c r="D9" s="119" t="s">
        <v>40</v>
      </c>
      <c r="E9" s="71">
        <v>16</v>
      </c>
      <c r="F9" s="410"/>
      <c r="G9" s="71" t="str">
        <f t="shared" si="0"/>
        <v/>
      </c>
      <c r="I9" s="54">
        <v>23</v>
      </c>
    </row>
    <row r="10" spans="1:9">
      <c r="E10" s="120"/>
      <c r="G10" s="120"/>
    </row>
    <row r="11" spans="1:9" ht="21" customHeight="1">
      <c r="B11" s="425" t="s">
        <v>22</v>
      </c>
      <c r="C11" s="426"/>
      <c r="D11" s="426"/>
      <c r="E11" s="114"/>
      <c r="F11" s="114"/>
      <c r="G11" s="115"/>
    </row>
    <row r="12" spans="1:9">
      <c r="E12" s="113" t="str">
        <f>IF(SUM(E15:E21)=0,0,"")</f>
        <v/>
      </c>
      <c r="F12" s="113"/>
      <c r="G12" s="113"/>
    </row>
    <row r="13" spans="1:9" ht="21.75" customHeight="1">
      <c r="B13" s="427" t="s">
        <v>23</v>
      </c>
      <c r="C13" s="427"/>
      <c r="D13" s="427"/>
      <c r="E13" s="121" t="str">
        <f>IF(SUM(E15:E21)=0,0,"")</f>
        <v/>
      </c>
      <c r="F13" s="121"/>
      <c r="G13" s="121"/>
    </row>
    <row r="14" spans="1:9">
      <c r="E14" s="113" t="str">
        <f>IF(SUM(E15:E21)=0,0,"")</f>
        <v/>
      </c>
      <c r="F14" s="113"/>
      <c r="G14" s="113"/>
    </row>
    <row r="15" spans="1:9" ht="25.5">
      <c r="B15" s="118" t="s">
        <v>6</v>
      </c>
      <c r="C15" s="68" t="s">
        <v>3</v>
      </c>
      <c r="D15" s="119" t="s">
        <v>139</v>
      </c>
      <c r="E15" s="71">
        <v>5</v>
      </c>
      <c r="F15" s="410"/>
      <c r="G15" s="71" t="str">
        <f>IF(F15="","",E15*F15)</f>
        <v/>
      </c>
      <c r="I15" s="61">
        <v>16</v>
      </c>
    </row>
    <row r="16" spans="1:9" ht="25.5">
      <c r="B16" s="118" t="s">
        <v>140</v>
      </c>
      <c r="C16" s="68" t="s">
        <v>5</v>
      </c>
      <c r="D16" s="119" t="s">
        <v>141</v>
      </c>
      <c r="E16" s="71">
        <v>45</v>
      </c>
      <c r="F16" s="410"/>
      <c r="G16" s="71" t="str">
        <f t="shared" ref="G16" si="1">IF(F16="","",E16*F16)</f>
        <v/>
      </c>
      <c r="I16" s="65">
        <v>2</v>
      </c>
    </row>
    <row r="17" spans="2:9" ht="25.5">
      <c r="B17" s="118" t="s">
        <v>181</v>
      </c>
      <c r="C17" s="68" t="s">
        <v>7</v>
      </c>
      <c r="D17" s="119" t="s">
        <v>182</v>
      </c>
      <c r="E17" s="71">
        <v>12</v>
      </c>
      <c r="F17" s="410"/>
      <c r="G17" s="71" t="str">
        <f t="shared" ref="G17" si="2">IF(F17="","",E17*F17)</f>
        <v/>
      </c>
      <c r="I17" s="65">
        <v>150</v>
      </c>
    </row>
    <row r="18" spans="2:9" ht="21.75" customHeight="1">
      <c r="B18" s="118" t="s">
        <v>8</v>
      </c>
      <c r="C18" s="68" t="s">
        <v>3</v>
      </c>
      <c r="D18" s="119" t="s">
        <v>180</v>
      </c>
      <c r="E18" s="71">
        <v>2</v>
      </c>
      <c r="F18" s="410"/>
      <c r="G18" s="71" t="str">
        <f t="shared" ref="G18:G19" si="3">IF(F18="","",E18*F18)</f>
        <v/>
      </c>
      <c r="I18" s="66">
        <v>500</v>
      </c>
    </row>
    <row r="19" spans="2:9" ht="25.5">
      <c r="B19" s="118" t="s">
        <v>9</v>
      </c>
      <c r="C19" s="68" t="s">
        <v>7</v>
      </c>
      <c r="D19" s="119" t="s">
        <v>145</v>
      </c>
      <c r="E19" s="71">
        <v>58</v>
      </c>
      <c r="F19" s="410"/>
      <c r="G19" s="71" t="str">
        <f t="shared" si="3"/>
        <v/>
      </c>
      <c r="I19" s="63">
        <v>10</v>
      </c>
    </row>
    <row r="20" spans="2:9" ht="25.5">
      <c r="B20" s="118" t="s">
        <v>157</v>
      </c>
      <c r="C20" s="68" t="s">
        <v>3</v>
      </c>
      <c r="D20" s="119" t="s">
        <v>156</v>
      </c>
      <c r="E20" s="71">
        <v>93</v>
      </c>
      <c r="F20" s="410"/>
      <c r="G20" s="71" t="str">
        <f t="shared" ref="G20" si="4">IF(F20="","",E20*F20)</f>
        <v/>
      </c>
      <c r="I20" s="63">
        <v>25</v>
      </c>
    </row>
    <row r="21" spans="2:9" ht="16.5" customHeight="1">
      <c r="B21" s="118" t="s">
        <v>142</v>
      </c>
      <c r="C21" s="68" t="s">
        <v>3</v>
      </c>
      <c r="D21" s="119" t="s">
        <v>183</v>
      </c>
      <c r="E21" s="71">
        <v>6</v>
      </c>
      <c r="F21" s="410"/>
      <c r="G21" s="71" t="str">
        <f t="shared" ref="G21" si="5">IF(F21="","",E21*F21)</f>
        <v/>
      </c>
      <c r="I21" s="65">
        <v>20</v>
      </c>
    </row>
    <row r="22" spans="2:9">
      <c r="E22" s="105" t="str">
        <f>IF(SUM(E25:E34)=0,0,"")</f>
        <v/>
      </c>
    </row>
    <row r="23" spans="2:9" ht="21" customHeight="1">
      <c r="B23" s="427" t="s">
        <v>24</v>
      </c>
      <c r="C23" s="427"/>
      <c r="D23" s="427"/>
      <c r="E23" s="122" t="str">
        <f>IF(SUM(E25:E34)=0,0,"")</f>
        <v/>
      </c>
      <c r="F23" s="122"/>
      <c r="G23" s="122"/>
    </row>
    <row r="24" spans="2:9">
      <c r="E24" s="105" t="str">
        <f>IF(SUM(E25:E34)=0,0,"")</f>
        <v/>
      </c>
    </row>
    <row r="25" spans="2:9" ht="25.5">
      <c r="B25" s="118" t="s">
        <v>146</v>
      </c>
      <c r="C25" s="68" t="s">
        <v>5</v>
      </c>
      <c r="D25" s="119" t="s">
        <v>147</v>
      </c>
      <c r="E25" s="71">
        <v>2630</v>
      </c>
      <c r="F25" s="410"/>
      <c r="G25" s="71" t="str">
        <f t="shared" ref="G25" si="6">IF(F25="","",E25*F25)</f>
        <v/>
      </c>
      <c r="I25" s="58">
        <v>3</v>
      </c>
    </row>
    <row r="26" spans="2:9" ht="39" customHeight="1">
      <c r="B26" s="118" t="s">
        <v>11</v>
      </c>
      <c r="C26" s="68" t="s">
        <v>5</v>
      </c>
      <c r="D26" s="119" t="s">
        <v>221</v>
      </c>
      <c r="E26" s="71">
        <f>92+45</f>
        <v>137</v>
      </c>
      <c r="F26" s="410"/>
      <c r="G26" s="71" t="str">
        <f t="shared" ref="G26:G32" si="7">IF(F26="","",E26*F26)</f>
        <v/>
      </c>
      <c r="I26" s="56">
        <v>8</v>
      </c>
    </row>
    <row r="27" spans="2:9" ht="27.75" customHeight="1">
      <c r="B27" s="123" t="s">
        <v>12</v>
      </c>
      <c r="C27" s="124" t="s">
        <v>5</v>
      </c>
      <c r="D27" s="125" t="s">
        <v>160</v>
      </c>
      <c r="E27" s="126">
        <v>50</v>
      </c>
      <c r="F27" s="413"/>
      <c r="G27" s="126" t="str">
        <f t="shared" ref="G27" si="8">IF(F27="","",E27*F27)</f>
        <v/>
      </c>
      <c r="I27" s="56">
        <v>9.5</v>
      </c>
    </row>
    <row r="28" spans="2:9" ht="27.75" customHeight="1">
      <c r="B28" s="118" t="s">
        <v>150</v>
      </c>
      <c r="C28" s="68" t="s">
        <v>5</v>
      </c>
      <c r="D28" s="119" t="s">
        <v>151</v>
      </c>
      <c r="E28" s="71">
        <v>3</v>
      </c>
      <c r="F28" s="410"/>
      <c r="G28" s="71" t="str">
        <f t="shared" ref="G28" si="9">IF(F28="","",E28*F28)</f>
        <v/>
      </c>
      <c r="I28" s="56">
        <v>8</v>
      </c>
    </row>
    <row r="29" spans="2:9" ht="41.25" customHeight="1">
      <c r="B29" s="118" t="s">
        <v>150</v>
      </c>
      <c r="C29" s="68" t="s">
        <v>5</v>
      </c>
      <c r="D29" s="119" t="s">
        <v>202</v>
      </c>
      <c r="E29" s="71">
        <v>150</v>
      </c>
      <c r="F29" s="410"/>
      <c r="G29" s="71" t="str">
        <f t="shared" ref="G29" si="10">IF(F29="","",E29*F29)</f>
        <v/>
      </c>
      <c r="I29" s="56">
        <v>8</v>
      </c>
    </row>
    <row r="30" spans="2:9" ht="24.75" customHeight="1">
      <c r="B30" s="118" t="s">
        <v>13</v>
      </c>
      <c r="C30" s="68" t="s">
        <v>5</v>
      </c>
      <c r="D30" s="119" t="s">
        <v>174</v>
      </c>
      <c r="E30" s="71">
        <v>90</v>
      </c>
      <c r="F30" s="410"/>
      <c r="G30" s="71" t="str">
        <f t="shared" si="7"/>
        <v/>
      </c>
      <c r="I30" s="57">
        <v>12.5</v>
      </c>
    </row>
    <row r="31" spans="2:9" ht="30.75" customHeight="1">
      <c r="B31" s="118" t="s">
        <v>14</v>
      </c>
      <c r="C31" s="68" t="s">
        <v>7</v>
      </c>
      <c r="D31" s="119" t="s">
        <v>41</v>
      </c>
      <c r="E31" s="71">
        <v>35</v>
      </c>
      <c r="F31" s="410"/>
      <c r="G31" s="71" t="str">
        <f t="shared" si="7"/>
        <v/>
      </c>
      <c r="I31" s="59">
        <v>1.1000000000000001</v>
      </c>
    </row>
    <row r="32" spans="2:9" ht="25.5">
      <c r="B32" s="118" t="s">
        <v>15</v>
      </c>
      <c r="C32" s="68" t="s">
        <v>7</v>
      </c>
      <c r="D32" s="119" t="s">
        <v>143</v>
      </c>
      <c r="E32" s="71">
        <v>520</v>
      </c>
      <c r="F32" s="410"/>
      <c r="G32" s="71" t="str">
        <f t="shared" si="7"/>
        <v/>
      </c>
      <c r="I32" s="60">
        <v>14</v>
      </c>
    </row>
    <row r="33" spans="2:9" ht="25.5">
      <c r="B33" s="118" t="s">
        <v>149</v>
      </c>
      <c r="C33" s="68" t="s">
        <v>7</v>
      </c>
      <c r="D33" s="119" t="s">
        <v>148</v>
      </c>
      <c r="E33" s="71">
        <v>58</v>
      </c>
      <c r="F33" s="410"/>
      <c r="G33" s="71" t="str">
        <f t="shared" ref="G33" si="11">IF(F33="","",E33*F33)</f>
        <v/>
      </c>
      <c r="I33" s="60">
        <v>12</v>
      </c>
    </row>
    <row r="34" spans="2:9" ht="25.5">
      <c r="B34" s="118" t="s">
        <v>153</v>
      </c>
      <c r="C34" s="68" t="s">
        <v>3</v>
      </c>
      <c r="D34" s="119" t="s">
        <v>152</v>
      </c>
      <c r="E34" s="71">
        <v>11</v>
      </c>
      <c r="F34" s="410"/>
      <c r="G34" s="71" t="str">
        <f t="shared" ref="G34" si="12">IF(F34="","",E34*F34)</f>
        <v/>
      </c>
      <c r="I34" s="60">
        <v>23</v>
      </c>
    </row>
    <row r="35" spans="2:9" ht="21" customHeight="1">
      <c r="B35" s="427" t="s">
        <v>25</v>
      </c>
      <c r="C35" s="427"/>
      <c r="D35" s="427"/>
      <c r="E35" s="122" t="str">
        <f>IF(SUM(E37:E39)=0,0,"")</f>
        <v/>
      </c>
      <c r="F35" s="122"/>
      <c r="G35" s="122"/>
    </row>
    <row r="36" spans="2:9">
      <c r="E36" s="105" t="str">
        <f>IF(SUM(E37:E39)=0,0,"")</f>
        <v/>
      </c>
    </row>
    <row r="37" spans="2:9" ht="29.25" customHeight="1">
      <c r="B37" s="118" t="s">
        <v>16</v>
      </c>
      <c r="C37" s="68" t="s">
        <v>7</v>
      </c>
      <c r="D37" s="119" t="s">
        <v>176</v>
      </c>
      <c r="E37" s="71">
        <v>90</v>
      </c>
      <c r="F37" s="410"/>
      <c r="G37" s="71" t="str">
        <f t="shared" ref="G37:G39" si="13">IF(F37="","",E37*F37)</f>
        <v/>
      </c>
      <c r="I37" s="64">
        <v>15.4</v>
      </c>
    </row>
    <row r="38" spans="2:9" ht="41.25" customHeight="1">
      <c r="B38" s="118" t="s">
        <v>17</v>
      </c>
      <c r="C38" s="68" t="s">
        <v>7</v>
      </c>
      <c r="D38" s="119" t="s">
        <v>144</v>
      </c>
      <c r="E38" s="71">
        <v>21</v>
      </c>
      <c r="F38" s="410"/>
      <c r="G38" s="71" t="str">
        <f t="shared" si="13"/>
        <v/>
      </c>
      <c r="I38" s="62">
        <v>17</v>
      </c>
    </row>
    <row r="39" spans="2:9" ht="30.75" customHeight="1">
      <c r="B39" s="118" t="s">
        <v>18</v>
      </c>
      <c r="C39" s="68" t="s">
        <v>7</v>
      </c>
      <c r="D39" s="119" t="s">
        <v>177</v>
      </c>
      <c r="E39" s="71">
        <v>3</v>
      </c>
      <c r="F39" s="410"/>
      <c r="G39" s="71" t="str">
        <f t="shared" si="13"/>
        <v/>
      </c>
      <c r="I39" s="62">
        <v>14</v>
      </c>
    </row>
    <row r="40" spans="2:9">
      <c r="E40" s="120"/>
      <c r="F40" s="120"/>
      <c r="G40" s="120"/>
    </row>
    <row r="41" spans="2:9" ht="21" customHeight="1">
      <c r="B41" s="425" t="s">
        <v>26</v>
      </c>
      <c r="C41" s="426"/>
      <c r="D41" s="426"/>
      <c r="E41" s="114"/>
      <c r="F41" s="114"/>
      <c r="G41" s="115"/>
    </row>
    <row r="42" spans="2:9" ht="20.25" customHeight="1">
      <c r="B42" s="428" t="s">
        <v>27</v>
      </c>
      <c r="C42" s="428"/>
      <c r="D42" s="428"/>
      <c r="E42" s="127" t="str">
        <f>IF(SUM(E44:E44)=0,0,"")</f>
        <v/>
      </c>
      <c r="F42" s="127"/>
      <c r="G42" s="127"/>
    </row>
    <row r="43" spans="2:9">
      <c r="E43" s="113" t="str">
        <f>IF(SUM(E44:E44)=0,0,"")</f>
        <v/>
      </c>
      <c r="F43" s="113"/>
      <c r="G43" s="113"/>
    </row>
    <row r="44" spans="2:9" ht="35.450000000000003" customHeight="1">
      <c r="B44" s="118" t="s">
        <v>20</v>
      </c>
      <c r="C44" s="68" t="s">
        <v>19</v>
      </c>
      <c r="D44" s="119" t="s">
        <v>42</v>
      </c>
      <c r="E44" s="71">
        <v>30</v>
      </c>
      <c r="F44" s="410"/>
      <c r="G44" s="71" t="str">
        <f t="shared" ref="G44" si="14">IF(F44="","",E44*F44)</f>
        <v/>
      </c>
      <c r="I44" s="56">
        <v>150</v>
      </c>
    </row>
    <row r="45" spans="2:9" ht="22.9" customHeight="1">
      <c r="B45" s="118" t="s">
        <v>154</v>
      </c>
      <c r="C45" s="68" t="s">
        <v>3</v>
      </c>
      <c r="D45" s="119" t="s">
        <v>172</v>
      </c>
      <c r="E45" s="71">
        <v>1</v>
      </c>
      <c r="F45" s="410"/>
      <c r="G45" s="71" t="str">
        <f t="shared" ref="G45" si="15">IF(F45="","",E45*F45)</f>
        <v/>
      </c>
      <c r="I45" s="55">
        <v>1000</v>
      </c>
    </row>
    <row r="46" spans="2:9" ht="21.6" customHeight="1">
      <c r="B46" s="118" t="s">
        <v>155</v>
      </c>
      <c r="C46" s="68" t="s">
        <v>3</v>
      </c>
      <c r="D46" s="119" t="s">
        <v>134</v>
      </c>
      <c r="E46" s="71">
        <v>1</v>
      </c>
      <c r="F46" s="410"/>
      <c r="G46" s="71" t="str">
        <f t="shared" ref="G46" si="16">IF(F46="","",E46*F46)</f>
        <v/>
      </c>
      <c r="I46" s="55">
        <v>500</v>
      </c>
    </row>
    <row r="47" spans="2:9" ht="13.5" thickBot="1"/>
    <row r="48" spans="2:9" ht="16.5" thickBot="1">
      <c r="D48" s="128" t="s">
        <v>43</v>
      </c>
      <c r="E48" s="129"/>
      <c r="F48" s="422" t="str">
        <f>IF(SUM(G8:G46)=0,"",SUM(G8:G46))</f>
        <v/>
      </c>
      <c r="G48" s="423"/>
    </row>
  </sheetData>
  <sheetProtection password="EA41" sheet="1" objects="1" scenarios="1" formatCells="0"/>
  <dataConsolidate/>
  <mergeCells count="9">
    <mergeCell ref="F48:G48"/>
    <mergeCell ref="B4:G4"/>
    <mergeCell ref="B6:D6"/>
    <mergeCell ref="B11:D11"/>
    <mergeCell ref="B13:D13"/>
    <mergeCell ref="B23:D23"/>
    <mergeCell ref="B35:D35"/>
    <mergeCell ref="B41:D41"/>
    <mergeCell ref="B42:D42"/>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4.xml><?xml version="1.0" encoding="utf-8"?>
<worksheet xmlns="http://schemas.openxmlformats.org/spreadsheetml/2006/main" xmlns:r="http://schemas.openxmlformats.org/officeDocument/2006/relationships">
  <sheetPr codeName="List3">
    <tabColor rgb="FFFFFF00"/>
  </sheetPr>
  <dimension ref="A1:I42"/>
  <sheetViews>
    <sheetView view="pageBreakPreview" topLeftCell="A27" zoomScaleSheetLayoutView="100" zoomScalePageLayoutView="120" workbookViewId="0">
      <selection activeCell="G36" sqref="G36"/>
    </sheetView>
  </sheetViews>
  <sheetFormatPr defaultColWidth="9.140625" defaultRowHeight="12.75"/>
  <cols>
    <col min="1" max="1" width="2.140625" style="73" customWidth="1"/>
    <col min="2" max="2" width="6.28515625" style="78" customWidth="1"/>
    <col min="3" max="3" width="5.28515625" style="79" customWidth="1"/>
    <col min="4" max="4" width="45.42578125" style="80" customWidth="1"/>
    <col min="5" max="5" width="9.140625" style="81"/>
    <col min="6" max="6" width="9.140625" style="81" customWidth="1"/>
    <col min="7" max="7" width="9.7109375" style="81" customWidth="1"/>
    <col min="8" max="8" width="4" style="2" hidden="1" customWidth="1"/>
    <col min="9" max="9" width="16.85546875" style="35" hidden="1" customWidth="1"/>
    <col min="10" max="10" width="9.140625" style="76" customWidth="1"/>
    <col min="11" max="16384" width="9.140625" style="76"/>
  </cols>
  <sheetData>
    <row r="1" spans="1:9">
      <c r="A1" s="77"/>
    </row>
    <row r="2" spans="1:9" ht="25.5">
      <c r="B2" s="82" t="s">
        <v>28</v>
      </c>
      <c r="C2" s="82" t="s">
        <v>33</v>
      </c>
      <c r="D2" s="82" t="s">
        <v>29</v>
      </c>
      <c r="E2" s="83" t="s">
        <v>30</v>
      </c>
      <c r="F2" s="83" t="s">
        <v>31</v>
      </c>
      <c r="G2" s="83" t="s">
        <v>32</v>
      </c>
      <c r="I2" s="36" t="s">
        <v>38</v>
      </c>
    </row>
    <row r="3" spans="1:9" s="87" customFormat="1">
      <c r="A3" s="93"/>
      <c r="B3" s="84"/>
      <c r="C3" s="84"/>
      <c r="D3" s="85"/>
      <c r="E3" s="86"/>
      <c r="F3" s="86"/>
      <c r="G3" s="86"/>
      <c r="H3" s="4"/>
      <c r="I3" s="37"/>
    </row>
    <row r="4" spans="1:9" ht="15.75">
      <c r="B4" s="433" t="s">
        <v>44</v>
      </c>
      <c r="C4" s="433"/>
      <c r="D4" s="433"/>
      <c r="E4" s="433"/>
      <c r="F4" s="433"/>
      <c r="G4" s="433"/>
    </row>
    <row r="5" spans="1:9" ht="12.75" customHeight="1">
      <c r="B5" s="135"/>
      <c r="C5" s="135"/>
      <c r="D5" s="135"/>
      <c r="E5" s="96" t="str">
        <f>IF(SUM(E8:E10)=0,0,"")</f>
        <v/>
      </c>
      <c r="F5" s="96"/>
      <c r="G5" s="96"/>
    </row>
    <row r="6" spans="1:9" ht="21" customHeight="1">
      <c r="B6" s="431" t="s">
        <v>56</v>
      </c>
      <c r="C6" s="432"/>
      <c r="D6" s="432"/>
      <c r="E6" s="94" t="str">
        <f>IF(SUM(E8:E10)=0,0,"")</f>
        <v/>
      </c>
      <c r="F6" s="94"/>
      <c r="G6" s="95"/>
    </row>
    <row r="7" spans="1:9">
      <c r="E7" s="96" t="str">
        <f>IF(SUM(E8:E10)=0,0,"")</f>
        <v/>
      </c>
      <c r="F7" s="96"/>
      <c r="G7" s="96"/>
    </row>
    <row r="8" spans="1:9" ht="63.75">
      <c r="B8" s="97" t="s">
        <v>46</v>
      </c>
      <c r="C8" s="98" t="s">
        <v>10</v>
      </c>
      <c r="D8" s="99" t="s">
        <v>248</v>
      </c>
      <c r="E8" s="100">
        <f>(2800*0.75+360*0.28+53*0.4+86*0.55+92*0.55)</f>
        <v>2319.9</v>
      </c>
      <c r="F8" s="413"/>
      <c r="G8" s="100" t="str">
        <f t="shared" ref="G8:G10" si="0">IF(F8="","",E8*F8)</f>
        <v/>
      </c>
      <c r="H8" s="76"/>
      <c r="I8" s="49">
        <v>6.5</v>
      </c>
    </row>
    <row r="9" spans="1:9" s="2" customFormat="1" ht="38.25">
      <c r="A9" s="3"/>
      <c r="B9" s="9" t="s">
        <v>47</v>
      </c>
      <c r="C9" s="12" t="s">
        <v>10</v>
      </c>
      <c r="D9" s="14" t="s">
        <v>247</v>
      </c>
      <c r="E9" s="10">
        <f>1100*0.28</f>
        <v>308.00000000000006</v>
      </c>
      <c r="F9" s="409"/>
      <c r="G9" s="10" t="str">
        <f t="shared" si="0"/>
        <v/>
      </c>
      <c r="I9" s="49">
        <v>33.44</v>
      </c>
    </row>
    <row r="10" spans="1:9" ht="43.9" customHeight="1">
      <c r="B10" s="74" t="s">
        <v>48</v>
      </c>
      <c r="C10" s="75" t="s">
        <v>10</v>
      </c>
      <c r="D10" s="69" t="s">
        <v>158</v>
      </c>
      <c r="E10" s="70">
        <f>71+1</f>
        <v>72</v>
      </c>
      <c r="F10" s="410"/>
      <c r="G10" s="70" t="str">
        <f t="shared" si="0"/>
        <v/>
      </c>
      <c r="H10" s="76"/>
      <c r="I10" s="48">
        <v>6</v>
      </c>
    </row>
    <row r="11" spans="1:9">
      <c r="E11" s="96" t="str">
        <f>IF(SUM(E14:E14)=0,0,"")</f>
        <v/>
      </c>
      <c r="F11" s="96"/>
      <c r="G11" s="96"/>
    </row>
    <row r="12" spans="1:9" ht="21" customHeight="1">
      <c r="B12" s="431" t="s">
        <v>45</v>
      </c>
      <c r="C12" s="432"/>
      <c r="D12" s="432"/>
      <c r="E12" s="94" t="str">
        <f>IF(SUM(E14:E14)=0,0,"")</f>
        <v/>
      </c>
      <c r="F12" s="94"/>
      <c r="G12" s="95"/>
    </row>
    <row r="13" spans="1:9">
      <c r="E13" s="96"/>
      <c r="F13" s="96"/>
      <c r="G13" s="96"/>
    </row>
    <row r="14" spans="1:9" ht="31.5" customHeight="1">
      <c r="B14" s="74" t="s">
        <v>49</v>
      </c>
      <c r="C14" s="75" t="s">
        <v>5</v>
      </c>
      <c r="D14" s="69" t="s">
        <v>159</v>
      </c>
      <c r="E14" s="70">
        <v>4220</v>
      </c>
      <c r="F14" s="410"/>
      <c r="G14" s="70" t="str">
        <f t="shared" ref="G14" si="1">IF(F14="","",E14*F14)</f>
        <v/>
      </c>
      <c r="I14" s="53">
        <v>1.5</v>
      </c>
    </row>
    <row r="15" spans="1:9">
      <c r="E15" s="96" t="str">
        <f>IF(SUM(E18:E18)=0,0,"")</f>
        <v/>
      </c>
      <c r="F15" s="96"/>
      <c r="G15" s="96"/>
    </row>
    <row r="16" spans="1:9" ht="21" customHeight="1">
      <c r="B16" s="431" t="s">
        <v>57</v>
      </c>
      <c r="C16" s="432"/>
      <c r="D16" s="432"/>
      <c r="E16" s="94" t="str">
        <f>IF(SUM(E18:E18)=0,0,"")</f>
        <v/>
      </c>
      <c r="F16" s="94"/>
      <c r="G16" s="95"/>
    </row>
    <row r="17" spans="2:9">
      <c r="E17" s="96" t="str">
        <f>IF(SUM(E18:E18)=0,0,"")</f>
        <v/>
      </c>
      <c r="F17" s="96"/>
      <c r="G17" s="96"/>
    </row>
    <row r="18" spans="2:9" ht="60" customHeight="1">
      <c r="B18" s="74" t="s">
        <v>255</v>
      </c>
      <c r="C18" s="75" t="s">
        <v>5</v>
      </c>
      <c r="D18" s="69" t="s">
        <v>240</v>
      </c>
      <c r="E18" s="70">
        <f>1460</f>
        <v>1460</v>
      </c>
      <c r="F18" s="410"/>
      <c r="G18" s="70" t="str">
        <f t="shared" ref="G18" si="2">IF(F18="","",E18*F18)</f>
        <v/>
      </c>
      <c r="I18" s="50">
        <v>3</v>
      </c>
    </row>
    <row r="19" spans="2:9">
      <c r="E19" s="96" t="str">
        <f>IF(SUM(E22:E22)=0,0,"")</f>
        <v/>
      </c>
      <c r="F19" s="96"/>
      <c r="G19" s="96"/>
    </row>
    <row r="20" spans="2:9" ht="21" customHeight="1">
      <c r="B20" s="431" t="s">
        <v>58</v>
      </c>
      <c r="C20" s="432"/>
      <c r="D20" s="432"/>
      <c r="E20" s="94" t="str">
        <f>IF(SUM(E22:E22)=0,0,"")</f>
        <v/>
      </c>
      <c r="F20" s="94"/>
      <c r="G20" s="95"/>
    </row>
    <row r="21" spans="2:9">
      <c r="E21" s="96" t="str">
        <f>IF(SUM(E22:E22)=0,0,"")</f>
        <v/>
      </c>
      <c r="F21" s="96"/>
      <c r="G21" s="96"/>
    </row>
    <row r="22" spans="2:9" ht="54.75" customHeight="1">
      <c r="B22" s="74" t="s">
        <v>50</v>
      </c>
      <c r="C22" s="75" t="s">
        <v>10</v>
      </c>
      <c r="D22" s="69" t="s">
        <v>196</v>
      </c>
      <c r="E22" s="70">
        <f>2670*0.5</f>
        <v>1335</v>
      </c>
      <c r="F22" s="410"/>
      <c r="G22" s="70" t="str">
        <f t="shared" ref="G22" si="3">IF(F22="","",E22*F22)</f>
        <v/>
      </c>
      <c r="I22" s="67">
        <v>7</v>
      </c>
    </row>
    <row r="23" spans="2:9">
      <c r="E23" s="96" t="str">
        <f>IF(SUM(E26:E28)=0,0,"")</f>
        <v/>
      </c>
      <c r="F23" s="96"/>
      <c r="G23" s="96"/>
    </row>
    <row r="24" spans="2:9" ht="21" customHeight="1">
      <c r="B24" s="431" t="s">
        <v>59</v>
      </c>
      <c r="C24" s="432"/>
      <c r="D24" s="432"/>
      <c r="E24" s="94" t="str">
        <f>IF(SUM(E26:E28)=0,0,"")</f>
        <v/>
      </c>
      <c r="F24" s="94"/>
      <c r="G24" s="95"/>
    </row>
    <row r="25" spans="2:9">
      <c r="E25" s="96" t="str">
        <f>IF(SUM(E26:E28)=0,0,"")</f>
        <v/>
      </c>
      <c r="F25" s="96"/>
      <c r="G25" s="96"/>
    </row>
    <row r="26" spans="2:9" ht="38.25">
      <c r="B26" s="74" t="s">
        <v>51</v>
      </c>
      <c r="C26" s="75" t="s">
        <v>3</v>
      </c>
      <c r="D26" s="69" t="s">
        <v>239</v>
      </c>
      <c r="E26" s="70">
        <v>1</v>
      </c>
      <c r="F26" s="410"/>
      <c r="G26" s="70" t="str">
        <f t="shared" ref="G26:G28" si="4">IF(F26="","",E26*F26)</f>
        <v/>
      </c>
      <c r="I26" s="51">
        <v>35</v>
      </c>
    </row>
    <row r="27" spans="2:9" ht="38.25">
      <c r="B27" s="74" t="s">
        <v>52</v>
      </c>
      <c r="C27" s="75" t="s">
        <v>3</v>
      </c>
      <c r="D27" s="69" t="s">
        <v>238</v>
      </c>
      <c r="E27" s="70">
        <v>3</v>
      </c>
      <c r="F27" s="410"/>
      <c r="G27" s="70" t="str">
        <f t="shared" si="4"/>
        <v/>
      </c>
      <c r="I27" s="51">
        <v>40</v>
      </c>
    </row>
    <row r="28" spans="2:9" ht="41.25" customHeight="1">
      <c r="B28" s="74" t="s">
        <v>53</v>
      </c>
      <c r="C28" s="75" t="s">
        <v>3</v>
      </c>
      <c r="D28" s="69" t="s">
        <v>179</v>
      </c>
      <c r="E28" s="70">
        <v>40</v>
      </c>
      <c r="F28" s="410"/>
      <c r="G28" s="70" t="str">
        <f t="shared" si="4"/>
        <v/>
      </c>
      <c r="I28" s="52">
        <v>45</v>
      </c>
    </row>
    <row r="29" spans="2:9">
      <c r="E29" s="96" t="str">
        <f>IF(SUM(E40:E40)=0,0,"")</f>
        <v/>
      </c>
      <c r="F29" s="96"/>
      <c r="G29" s="96"/>
    </row>
    <row r="30" spans="2:9" ht="21" customHeight="1">
      <c r="B30" s="431" t="s">
        <v>261</v>
      </c>
      <c r="C30" s="432"/>
      <c r="D30" s="432"/>
      <c r="E30" s="94" t="str">
        <f>IF(SUM(E32:E36)=0,0,"")</f>
        <v/>
      </c>
      <c r="F30" s="94"/>
      <c r="G30" s="95"/>
    </row>
    <row r="31" spans="2:9">
      <c r="E31" s="96" t="str">
        <f>IF(SUM(E32:E36)=0,0,"")</f>
        <v/>
      </c>
      <c r="F31" s="96"/>
      <c r="G31" s="96"/>
    </row>
    <row r="32" spans="2:9" ht="51">
      <c r="B32" s="74" t="s">
        <v>264</v>
      </c>
      <c r="C32" s="75" t="s">
        <v>10</v>
      </c>
      <c r="D32" s="130" t="s">
        <v>256</v>
      </c>
      <c r="E32" s="132">
        <v>75</v>
      </c>
      <c r="F32" s="410"/>
      <c r="G32" s="70" t="str">
        <f t="shared" ref="G32:G36" si="5">IF(F32="","",E32*F32)</f>
        <v/>
      </c>
      <c r="I32" s="51">
        <v>35</v>
      </c>
    </row>
    <row r="33" spans="2:9" ht="25.5">
      <c r="B33" s="74" t="s">
        <v>265</v>
      </c>
      <c r="C33" s="75" t="s">
        <v>5</v>
      </c>
      <c r="D33" s="131" t="s">
        <v>257</v>
      </c>
      <c r="E33" s="133">
        <v>12.3</v>
      </c>
      <c r="F33" s="410"/>
      <c r="G33" s="70" t="str">
        <f t="shared" si="5"/>
        <v/>
      </c>
      <c r="I33" s="51">
        <v>40</v>
      </c>
    </row>
    <row r="34" spans="2:9" ht="25.5">
      <c r="B34" s="74" t="s">
        <v>266</v>
      </c>
      <c r="C34" s="75" t="s">
        <v>5</v>
      </c>
      <c r="D34" s="131" t="s">
        <v>258</v>
      </c>
      <c r="E34" s="133">
        <v>15</v>
      </c>
      <c r="F34" s="410"/>
      <c r="G34" s="70" t="str">
        <f t="shared" si="5"/>
        <v/>
      </c>
      <c r="I34" s="51"/>
    </row>
    <row r="35" spans="2:9" ht="38.25">
      <c r="B35" s="74" t="s">
        <v>267</v>
      </c>
      <c r="C35" s="75" t="s">
        <v>5</v>
      </c>
      <c r="D35" s="131" t="s">
        <v>259</v>
      </c>
      <c r="E35" s="132">
        <v>8</v>
      </c>
      <c r="F35" s="410"/>
      <c r="G35" s="70" t="str">
        <f t="shared" si="5"/>
        <v/>
      </c>
      <c r="I35" s="51"/>
    </row>
    <row r="36" spans="2:9" ht="41.25" customHeight="1">
      <c r="B36" s="74" t="s">
        <v>268</v>
      </c>
      <c r="C36" s="75" t="s">
        <v>10</v>
      </c>
      <c r="D36" s="131" t="s">
        <v>260</v>
      </c>
      <c r="E36" s="132">
        <v>50</v>
      </c>
      <c r="F36" s="410"/>
      <c r="G36" s="70" t="str">
        <f t="shared" si="5"/>
        <v/>
      </c>
      <c r="I36" s="52">
        <v>45</v>
      </c>
    </row>
    <row r="37" spans="2:9">
      <c r="E37" s="96"/>
      <c r="F37" s="96"/>
      <c r="G37" s="96"/>
    </row>
    <row r="38" spans="2:9" ht="21" customHeight="1">
      <c r="B38" s="431" t="s">
        <v>60</v>
      </c>
      <c r="C38" s="432"/>
      <c r="D38" s="432"/>
      <c r="E38" s="94" t="str">
        <f>IF(SUM(E40:E40)=0,0,"")</f>
        <v/>
      </c>
      <c r="F38" s="94"/>
      <c r="G38" s="95"/>
    </row>
    <row r="39" spans="2:9">
      <c r="E39" s="96" t="str">
        <f>IF(SUM(E40:E40)=0,0,"")</f>
        <v/>
      </c>
      <c r="F39" s="96"/>
      <c r="G39" s="96"/>
    </row>
    <row r="40" spans="2:9" ht="38.25">
      <c r="B40" s="74" t="s">
        <v>54</v>
      </c>
      <c r="C40" s="75" t="s">
        <v>10</v>
      </c>
      <c r="D40" s="69" t="s">
        <v>222</v>
      </c>
      <c r="E40" s="70">
        <f>E8+E10</f>
        <v>2391.9</v>
      </c>
      <c r="F40" s="410"/>
      <c r="G40" s="70" t="str">
        <f t="shared" ref="G40" si="6">IF(F40="","",E40*F40)</f>
        <v/>
      </c>
      <c r="I40" s="53">
        <v>3.5</v>
      </c>
    </row>
    <row r="41" spans="2:9" ht="13.5" thickBot="1">
      <c r="B41" s="88"/>
      <c r="C41" s="89"/>
      <c r="D41" s="90"/>
      <c r="E41" s="72"/>
      <c r="F41" s="72"/>
      <c r="G41" s="72"/>
      <c r="I41" s="2"/>
    </row>
    <row r="42" spans="2:9" ht="16.5" thickBot="1">
      <c r="D42" s="91" t="s">
        <v>55</v>
      </c>
      <c r="E42" s="92"/>
      <c r="F42" s="429" t="str">
        <f>IF(SUM(G8:G40)=0,"",SUM(G8:G40))</f>
        <v/>
      </c>
      <c r="G42" s="430"/>
    </row>
  </sheetData>
  <sheetProtection password="EA41" sheet="1" objects="1" scenarios="1" formatCells="0"/>
  <dataConsolidate/>
  <mergeCells count="9">
    <mergeCell ref="F42:G42"/>
    <mergeCell ref="B30:D30"/>
    <mergeCell ref="B4:G4"/>
    <mergeCell ref="B6:D6"/>
    <mergeCell ref="B12:D12"/>
    <mergeCell ref="B16:D16"/>
    <mergeCell ref="B20:D20"/>
    <mergeCell ref="B24:D24"/>
    <mergeCell ref="B38:D38"/>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29" max="6" man="1"/>
  </rowBreaks>
</worksheet>
</file>

<file path=xl/worksheets/sheet5.xml><?xml version="1.0" encoding="utf-8"?>
<worksheet xmlns="http://schemas.openxmlformats.org/spreadsheetml/2006/main" xmlns:r="http://schemas.openxmlformats.org/officeDocument/2006/relationships">
  <sheetPr codeName="List4">
    <tabColor rgb="FF92D050"/>
  </sheetPr>
  <dimension ref="A1:I51"/>
  <sheetViews>
    <sheetView view="pageBreakPreview" zoomScale="85" zoomScaleSheetLayoutView="85" zoomScalePageLayoutView="120" workbookViewId="0">
      <selection activeCell="F14" sqref="F9:F14"/>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4" style="116" customWidth="1"/>
    <col min="9" max="9" width="16.85546875" style="328"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329" t="s">
        <v>38</v>
      </c>
    </row>
    <row r="3" spans="1:9" s="117" customFormat="1">
      <c r="A3" s="109"/>
      <c r="B3" s="110"/>
      <c r="C3" s="110"/>
      <c r="D3" s="111"/>
      <c r="E3" s="112"/>
      <c r="F3" s="112"/>
      <c r="G3" s="112"/>
      <c r="I3" s="330"/>
    </row>
    <row r="4" spans="1:9" ht="15.75">
      <c r="B4" s="424" t="s">
        <v>61</v>
      </c>
      <c r="C4" s="424"/>
      <c r="D4" s="424"/>
      <c r="E4" s="424"/>
      <c r="F4" s="424"/>
      <c r="G4" s="424"/>
    </row>
    <row r="5" spans="1:9" ht="12.75" customHeight="1">
      <c r="B5" s="134"/>
      <c r="C5" s="134"/>
      <c r="D5" s="134"/>
      <c r="E5" s="331"/>
      <c r="F5" s="331"/>
      <c r="G5" s="331"/>
    </row>
    <row r="6" spans="1:9" ht="21" customHeight="1">
      <c r="B6" s="425" t="s">
        <v>74</v>
      </c>
      <c r="C6" s="426"/>
      <c r="D6" s="426"/>
      <c r="E6" s="114"/>
      <c r="F6" s="114"/>
      <c r="G6" s="115"/>
    </row>
    <row r="7" spans="1:9" ht="21" customHeight="1">
      <c r="B7" s="428" t="s">
        <v>62</v>
      </c>
      <c r="C7" s="428"/>
      <c r="D7" s="428"/>
      <c r="E7" s="127" t="str">
        <f>IF(SUM(E9:E10)=0,0,"")</f>
        <v/>
      </c>
      <c r="F7" s="127"/>
      <c r="G7" s="127"/>
    </row>
    <row r="8" spans="1:9">
      <c r="E8" s="121" t="str">
        <f>IF(SUM(E9:E10)=0,0,"")</f>
        <v/>
      </c>
      <c r="F8" s="121"/>
      <c r="G8" s="121"/>
    </row>
    <row r="9" spans="1:9" ht="55.5" customHeight="1">
      <c r="B9" s="118" t="s">
        <v>107</v>
      </c>
      <c r="C9" s="68" t="s">
        <v>10</v>
      </c>
      <c r="D9" s="119" t="s">
        <v>197</v>
      </c>
      <c r="E9" s="71">
        <f>0.2*4179</f>
        <v>835.80000000000007</v>
      </c>
      <c r="F9" s="410"/>
      <c r="G9" s="71" t="str">
        <f t="shared" ref="G9:G10" si="0">IF(F9="","",E9*F9)</f>
        <v/>
      </c>
      <c r="I9" s="332">
        <v>20</v>
      </c>
    </row>
    <row r="10" spans="1:9" ht="54" customHeight="1">
      <c r="B10" s="118" t="s">
        <v>108</v>
      </c>
      <c r="C10" s="68" t="s">
        <v>10</v>
      </c>
      <c r="D10" s="119" t="s">
        <v>198</v>
      </c>
      <c r="E10" s="71">
        <f>(177)*0.3</f>
        <v>53.1</v>
      </c>
      <c r="F10" s="410"/>
      <c r="G10" s="71" t="str">
        <f t="shared" si="0"/>
        <v/>
      </c>
      <c r="I10" s="332">
        <v>22</v>
      </c>
    </row>
    <row r="11" spans="1:9">
      <c r="E11" s="113" t="str">
        <f>IF(SUM(E14:E14)=0,0,"")</f>
        <v/>
      </c>
      <c r="F11" s="414"/>
      <c r="G11" s="113"/>
    </row>
    <row r="12" spans="1:9" ht="21.75" customHeight="1">
      <c r="B12" s="427" t="s">
        <v>109</v>
      </c>
      <c r="C12" s="427"/>
      <c r="D12" s="427"/>
      <c r="E12" s="121" t="str">
        <f>IF(SUM(E14:E14)=0,0,"")</f>
        <v/>
      </c>
      <c r="F12" s="415"/>
      <c r="G12" s="121"/>
    </row>
    <row r="13" spans="1:9">
      <c r="E13" s="113" t="str">
        <f>IF(SUM(E14:E14)=0,0,"")</f>
        <v/>
      </c>
      <c r="F13" s="414"/>
      <c r="G13" s="113"/>
    </row>
    <row r="14" spans="1:9" ht="38.25">
      <c r="B14" s="118" t="s">
        <v>110</v>
      </c>
      <c r="C14" s="68" t="s">
        <v>5</v>
      </c>
      <c r="D14" s="119" t="s">
        <v>191</v>
      </c>
      <c r="E14" s="71">
        <f>2670</f>
        <v>2670</v>
      </c>
      <c r="F14" s="410"/>
      <c r="G14" s="71" t="str">
        <f t="shared" ref="G14" si="1">IF(F14="","",E14*F14)</f>
        <v/>
      </c>
      <c r="I14" s="332">
        <v>13</v>
      </c>
    </row>
    <row r="15" spans="1:9">
      <c r="E15" s="113"/>
      <c r="F15" s="113"/>
      <c r="G15" s="113"/>
    </row>
    <row r="16" spans="1:9" ht="21" customHeight="1">
      <c r="B16" s="425" t="s">
        <v>111</v>
      </c>
      <c r="C16" s="426"/>
      <c r="D16" s="426"/>
      <c r="E16" s="114"/>
      <c r="F16" s="114"/>
      <c r="G16" s="115"/>
    </row>
    <row r="17" spans="1:9" s="43" customFormat="1" ht="21" customHeight="1">
      <c r="A17" s="333"/>
      <c r="B17" s="434" t="s">
        <v>112</v>
      </c>
      <c r="C17" s="434"/>
      <c r="D17" s="434"/>
      <c r="E17" s="334" t="str">
        <f>IF(SUM(E19:E19)=0,0,"")</f>
        <v/>
      </c>
      <c r="F17" s="334"/>
      <c r="G17" s="334"/>
      <c r="I17" s="44"/>
    </row>
    <row r="18" spans="1:9" s="43" customFormat="1" ht="12.75" customHeight="1">
      <c r="A18" s="333"/>
      <c r="B18" s="335"/>
      <c r="C18" s="336"/>
      <c r="D18" s="337"/>
      <c r="E18" s="338" t="str">
        <f>IF(SUM(E19:E19)=0,0,"")</f>
        <v/>
      </c>
      <c r="F18" s="338"/>
      <c r="G18" s="338"/>
      <c r="I18" s="44"/>
    </row>
    <row r="19" spans="1:9" s="43" customFormat="1" ht="53.25" customHeight="1">
      <c r="A19" s="333"/>
      <c r="B19" s="339" t="s">
        <v>113</v>
      </c>
      <c r="C19" s="340" t="s">
        <v>10</v>
      </c>
      <c r="D19" s="341" t="s">
        <v>235</v>
      </c>
      <c r="E19" s="342">
        <f>1460*0.08</f>
        <v>116.8</v>
      </c>
      <c r="F19" s="409"/>
      <c r="G19" s="342" t="str">
        <f>IF(F19="","",E19*F19)</f>
        <v/>
      </c>
      <c r="I19" s="343">
        <v>0</v>
      </c>
    </row>
    <row r="20" spans="1:9">
      <c r="E20" s="113" t="str">
        <f>IF(SUM(E23:E23)=0,0,"")</f>
        <v/>
      </c>
      <c r="F20" s="414"/>
      <c r="G20" s="113"/>
    </row>
    <row r="21" spans="1:9" ht="21" customHeight="1">
      <c r="B21" s="427" t="s">
        <v>114</v>
      </c>
      <c r="C21" s="427"/>
      <c r="D21" s="427"/>
      <c r="E21" s="121" t="str">
        <f>IF(SUM(E23:E23)=0,0,"")</f>
        <v/>
      </c>
      <c r="F21" s="415"/>
      <c r="G21" s="121"/>
    </row>
    <row r="22" spans="1:9">
      <c r="E22" s="113" t="str">
        <f>IF(SUM(E23:E23)=0,0,"")</f>
        <v/>
      </c>
      <c r="F22" s="414"/>
      <c r="G22" s="113"/>
    </row>
    <row r="23" spans="1:9" ht="38.25">
      <c r="B23" s="118" t="s">
        <v>115</v>
      </c>
      <c r="C23" s="68" t="s">
        <v>5</v>
      </c>
      <c r="D23" s="119" t="s">
        <v>132</v>
      </c>
      <c r="E23" s="71">
        <v>2670</v>
      </c>
      <c r="F23" s="410"/>
      <c r="G23" s="71" t="str">
        <f t="shared" ref="G23" si="2">IF(F23="","",E23*F23)</f>
        <v/>
      </c>
      <c r="I23" s="344">
        <v>11</v>
      </c>
    </row>
    <row r="24" spans="1:9">
      <c r="E24" s="113" t="str">
        <f>IF(SUM(E27:E27)=0,0,"")</f>
        <v/>
      </c>
      <c r="F24" s="414"/>
      <c r="G24" s="113"/>
    </row>
    <row r="25" spans="1:9" ht="27" customHeight="1">
      <c r="B25" s="427" t="s">
        <v>116</v>
      </c>
      <c r="C25" s="427"/>
      <c r="D25" s="427"/>
      <c r="E25" s="121" t="str">
        <f>IF(SUM(E27:E27)=0,0,"")</f>
        <v/>
      </c>
      <c r="F25" s="415"/>
      <c r="G25" s="121"/>
    </row>
    <row r="26" spans="1:9">
      <c r="E26" s="113" t="str">
        <f>IF(SUM(E27:E27)=0,0,"")</f>
        <v/>
      </c>
      <c r="F26" s="414"/>
      <c r="G26" s="113"/>
    </row>
    <row r="27" spans="1:9" ht="38.25">
      <c r="B27" s="118" t="s">
        <v>190</v>
      </c>
      <c r="C27" s="68" t="s">
        <v>5</v>
      </c>
      <c r="D27" s="119" t="s">
        <v>223</v>
      </c>
      <c r="E27" s="71">
        <v>2670</v>
      </c>
      <c r="F27" s="410"/>
      <c r="G27" s="71" t="str">
        <f t="shared" ref="G27" si="3">IF(F27="","",E27*F27)</f>
        <v/>
      </c>
      <c r="I27" s="345">
        <f>4.95+1.2</f>
        <v>6.15</v>
      </c>
    </row>
    <row r="28" spans="1:9">
      <c r="E28" s="113" t="str">
        <f>IF(SUM(E31:E31)=0,0,"")</f>
        <v/>
      </c>
      <c r="F28" s="113"/>
      <c r="G28" s="113"/>
    </row>
    <row r="29" spans="1:9" ht="21" customHeight="1">
      <c r="B29" s="425" t="s">
        <v>117</v>
      </c>
      <c r="C29" s="426"/>
      <c r="D29" s="426"/>
      <c r="E29" s="114" t="str">
        <f>IF(SUM(E31:E31)=0,0,"")</f>
        <v/>
      </c>
      <c r="F29" s="114"/>
      <c r="G29" s="115"/>
    </row>
    <row r="30" spans="1:9">
      <c r="E30" s="113" t="str">
        <f>IF(SUM(E31:E31)=0,0,"")</f>
        <v/>
      </c>
      <c r="F30" s="113"/>
      <c r="G30" s="113"/>
    </row>
    <row r="31" spans="1:9" ht="38.25">
      <c r="B31" s="118" t="s">
        <v>250</v>
      </c>
      <c r="C31" s="68" t="s">
        <v>5</v>
      </c>
      <c r="D31" s="119" t="s">
        <v>199</v>
      </c>
      <c r="E31" s="71">
        <f>50</f>
        <v>50</v>
      </c>
      <c r="F31" s="410"/>
      <c r="G31" s="71" t="str">
        <f t="shared" ref="G31" si="4">IF(F31="","",E31*F31)</f>
        <v/>
      </c>
      <c r="I31" s="346">
        <v>40</v>
      </c>
    </row>
    <row r="32" spans="1:9">
      <c r="E32" s="113" t="str">
        <f>IF(SUM(E35:E37)=0,0,"")</f>
        <v/>
      </c>
      <c r="F32" s="113"/>
      <c r="G32" s="113"/>
    </row>
    <row r="33" spans="2:9" ht="21" customHeight="1">
      <c r="B33" s="425" t="s">
        <v>118</v>
      </c>
      <c r="C33" s="426"/>
      <c r="D33" s="426"/>
      <c r="E33" s="114" t="str">
        <f>IF(SUM(E35:E37)=0,0,"")</f>
        <v/>
      </c>
      <c r="F33" s="114"/>
      <c r="G33" s="115"/>
    </row>
    <row r="34" spans="2:9">
      <c r="E34" s="113" t="str">
        <f>IF(SUM(E35:E37)=0,0,"")</f>
        <v/>
      </c>
      <c r="F34" s="113"/>
      <c r="G34" s="113"/>
    </row>
    <row r="35" spans="2:9" ht="63.75">
      <c r="B35" s="118" t="s">
        <v>251</v>
      </c>
      <c r="C35" s="68" t="s">
        <v>5</v>
      </c>
      <c r="D35" s="119" t="s">
        <v>236</v>
      </c>
      <c r="E35" s="71">
        <v>92</v>
      </c>
      <c r="F35" s="410"/>
      <c r="G35" s="71" t="str">
        <f t="shared" ref="G35" si="5">IF(F35="","",E35*F35)</f>
        <v/>
      </c>
      <c r="I35" s="347">
        <v>45</v>
      </c>
    </row>
    <row r="36" spans="2:9" ht="77.25" customHeight="1">
      <c r="B36" s="118" t="s">
        <v>252</v>
      </c>
      <c r="C36" s="68" t="s">
        <v>5</v>
      </c>
      <c r="D36" s="119" t="s">
        <v>200</v>
      </c>
      <c r="E36" s="71">
        <v>50</v>
      </c>
      <c r="F36" s="410"/>
      <c r="G36" s="71" t="str">
        <f t="shared" ref="G36" si="6">IF(F36="","",E36*F36)</f>
        <v/>
      </c>
      <c r="I36" s="347">
        <v>85</v>
      </c>
    </row>
    <row r="37" spans="2:9" ht="78.75" customHeight="1">
      <c r="B37" s="118" t="s">
        <v>253</v>
      </c>
      <c r="C37" s="68" t="s">
        <v>5</v>
      </c>
      <c r="D37" s="119" t="s">
        <v>226</v>
      </c>
      <c r="E37" s="71">
        <v>86</v>
      </c>
      <c r="F37" s="410"/>
      <c r="G37" s="71" t="str">
        <f t="shared" ref="G37" si="7">IF(F37="","",E37*F37)</f>
        <v/>
      </c>
      <c r="I37" s="347">
        <v>185</v>
      </c>
    </row>
    <row r="38" spans="2:9">
      <c r="E38" s="113"/>
      <c r="F38" s="113"/>
      <c r="G38" s="113"/>
    </row>
    <row r="39" spans="2:9" ht="21" customHeight="1">
      <c r="B39" s="425" t="s">
        <v>119</v>
      </c>
      <c r="C39" s="426"/>
      <c r="D39" s="426"/>
      <c r="E39" s="114"/>
      <c r="F39" s="114"/>
      <c r="G39" s="115"/>
    </row>
    <row r="40" spans="2:9">
      <c r="E40" s="113" t="str">
        <f>IF(SUM(E43:E45)=0,0,"")</f>
        <v/>
      </c>
      <c r="F40" s="113"/>
      <c r="G40" s="113"/>
    </row>
    <row r="41" spans="2:9" ht="21" customHeight="1">
      <c r="B41" s="427" t="s">
        <v>120</v>
      </c>
      <c r="C41" s="427"/>
      <c r="D41" s="427"/>
      <c r="E41" s="121" t="str">
        <f>IF(SUM(E43:E45)=0,0,"")</f>
        <v/>
      </c>
      <c r="F41" s="121"/>
      <c r="G41" s="121"/>
    </row>
    <row r="42" spans="2:9" ht="12.75" customHeight="1">
      <c r="E42" s="113" t="str">
        <f>IF(SUM(E43:E45)=0,0,"")</f>
        <v/>
      </c>
      <c r="F42" s="113"/>
      <c r="G42" s="113"/>
    </row>
    <row r="43" spans="2:9" ht="38.25">
      <c r="B43" s="118" t="s">
        <v>122</v>
      </c>
      <c r="C43" s="68" t="s">
        <v>7</v>
      </c>
      <c r="D43" s="119" t="s">
        <v>237</v>
      </c>
      <c r="E43" s="71">
        <f>520</f>
        <v>520</v>
      </c>
      <c r="F43" s="410"/>
      <c r="G43" s="71" t="str">
        <f t="shared" ref="G43:G45" si="8">IF(F43="","",E43*F43)</f>
        <v/>
      </c>
      <c r="I43" s="332">
        <v>20</v>
      </c>
    </row>
    <row r="44" spans="2:9" ht="33" customHeight="1">
      <c r="B44" s="118" t="s">
        <v>184</v>
      </c>
      <c r="C44" s="68" t="s">
        <v>7</v>
      </c>
      <c r="D44" s="119" t="s">
        <v>185</v>
      </c>
      <c r="E44" s="71">
        <v>9</v>
      </c>
      <c r="F44" s="410"/>
      <c r="G44" s="71" t="str">
        <f t="shared" ref="G44" si="9">IF(F44="","",E44*F44)</f>
        <v/>
      </c>
      <c r="I44" s="332">
        <v>18</v>
      </c>
    </row>
    <row r="45" spans="2:9" ht="36" customHeight="1">
      <c r="B45" s="123" t="s">
        <v>123</v>
      </c>
      <c r="C45" s="124" t="s">
        <v>7</v>
      </c>
      <c r="D45" s="125" t="s">
        <v>161</v>
      </c>
      <c r="E45" s="126">
        <f>600-E43+6</f>
        <v>86</v>
      </c>
      <c r="F45" s="413"/>
      <c r="G45" s="126" t="str">
        <f t="shared" si="8"/>
        <v/>
      </c>
      <c r="I45" s="332">
        <v>45</v>
      </c>
    </row>
    <row r="46" spans="2:9" ht="11.25" customHeight="1">
      <c r="E46" s="113" t="str">
        <f>IF(SUM(E49:E49)=0,0,"")</f>
        <v/>
      </c>
      <c r="F46" s="414"/>
      <c r="G46" s="113"/>
    </row>
    <row r="47" spans="2:9" ht="16.5" customHeight="1">
      <c r="B47" s="427" t="s">
        <v>121</v>
      </c>
      <c r="C47" s="427"/>
      <c r="D47" s="427"/>
      <c r="E47" s="121" t="str">
        <f>IF(SUM(E49:E49)=0,0,"")</f>
        <v/>
      </c>
      <c r="F47" s="415"/>
      <c r="G47" s="121"/>
    </row>
    <row r="48" spans="2:9">
      <c r="E48" s="113" t="str">
        <f>IF(SUM(E49:E49)=0,0,"")</f>
        <v/>
      </c>
      <c r="F48" s="414"/>
      <c r="G48" s="113"/>
    </row>
    <row r="49" spans="2:9" ht="54.75" customHeight="1">
      <c r="B49" s="118" t="s">
        <v>254</v>
      </c>
      <c r="C49" s="68" t="s">
        <v>7</v>
      </c>
      <c r="D49" s="119" t="s">
        <v>249</v>
      </c>
      <c r="E49" s="71">
        <v>229</v>
      </c>
      <c r="F49" s="410"/>
      <c r="G49" s="71" t="str">
        <f t="shared" ref="G49" si="10">IF(F49="","",E49*F49)</f>
        <v/>
      </c>
      <c r="I49" s="348">
        <v>150</v>
      </c>
    </row>
    <row r="50" spans="2:9" ht="13.5" thickBot="1"/>
    <row r="51" spans="2:9" ht="16.5" thickBot="1">
      <c r="D51" s="128" t="s">
        <v>73</v>
      </c>
      <c r="E51" s="129"/>
      <c r="F51" s="422" t="str">
        <f>IF(SUM(G9:G49)=0,"",SUM(G9:G49))</f>
        <v/>
      </c>
      <c r="G51" s="423"/>
    </row>
  </sheetData>
  <sheetProtection password="EA41" sheet="1" objects="1" scenarios="1" formatCells="0"/>
  <dataConsolidate/>
  <mergeCells count="14">
    <mergeCell ref="B4:G4"/>
    <mergeCell ref="B6:D6"/>
    <mergeCell ref="B7:D7"/>
    <mergeCell ref="B16:D16"/>
    <mergeCell ref="B17:D17"/>
    <mergeCell ref="B12:D12"/>
    <mergeCell ref="B21:D21"/>
    <mergeCell ref="B25:D25"/>
    <mergeCell ref="B41:D41"/>
    <mergeCell ref="F51:G51"/>
    <mergeCell ref="B29:D29"/>
    <mergeCell ref="B33:D33"/>
    <mergeCell ref="B39:D39"/>
    <mergeCell ref="B47:D47"/>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32" max="16383" man="1"/>
  </rowBreaks>
</worksheet>
</file>

<file path=xl/worksheets/sheet6.xml><?xml version="1.0" encoding="utf-8"?>
<worksheet xmlns="http://schemas.openxmlformats.org/spreadsheetml/2006/main" xmlns:r="http://schemas.openxmlformats.org/officeDocument/2006/relationships">
  <sheetPr codeName="List5">
    <tabColor rgb="FF00B050"/>
  </sheetPr>
  <dimension ref="A1:J20"/>
  <sheetViews>
    <sheetView view="pageBreakPreview" zoomScaleNormal="130" zoomScaleSheetLayoutView="100" zoomScalePageLayoutView="120" workbookViewId="0">
      <selection activeCell="F17" sqref="F17"/>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4" style="43" hidden="1" customWidth="1"/>
    <col min="9" max="9" width="10.85546875" style="349" hidden="1" customWidth="1"/>
    <col min="10" max="10" width="9.140625" style="43" hidden="1" customWidth="1"/>
    <col min="11" max="16384" width="9.140625" style="116"/>
  </cols>
  <sheetData>
    <row r="1" spans="1:10">
      <c r="A1" s="101"/>
    </row>
    <row r="2" spans="1:10" ht="25.5">
      <c r="B2" s="107" t="s">
        <v>28</v>
      </c>
      <c r="C2" s="107" t="s">
        <v>33</v>
      </c>
      <c r="D2" s="107" t="s">
        <v>29</v>
      </c>
      <c r="E2" s="108" t="s">
        <v>30</v>
      </c>
      <c r="F2" s="108" t="s">
        <v>31</v>
      </c>
      <c r="G2" s="108" t="s">
        <v>32</v>
      </c>
      <c r="I2" s="350" t="s">
        <v>38</v>
      </c>
    </row>
    <row r="3" spans="1:10" s="117" customFormat="1">
      <c r="A3" s="109"/>
      <c r="B3" s="110"/>
      <c r="C3" s="110"/>
      <c r="D3" s="111"/>
      <c r="E3" s="112"/>
      <c r="F3" s="112"/>
      <c r="G3" s="112"/>
      <c r="H3" s="46"/>
      <c r="I3" s="351"/>
      <c r="J3" s="46"/>
    </row>
    <row r="4" spans="1:10" ht="15.75">
      <c r="B4" s="424" t="s">
        <v>63</v>
      </c>
      <c r="C4" s="424"/>
      <c r="D4" s="424"/>
      <c r="E4" s="424"/>
      <c r="F4" s="424"/>
      <c r="G4" s="424"/>
    </row>
    <row r="5" spans="1:10" ht="12.75" customHeight="1">
      <c r="B5" s="134"/>
      <c r="C5" s="134"/>
      <c r="D5" s="134"/>
      <c r="E5" s="331" t="str">
        <f>IF(SUM(E8:E9)=0,0,"")</f>
        <v/>
      </c>
      <c r="F5" s="331"/>
      <c r="G5" s="331"/>
    </row>
    <row r="6" spans="1:10" ht="21" customHeight="1">
      <c r="B6" s="425" t="s">
        <v>64</v>
      </c>
      <c r="C6" s="426"/>
      <c r="D6" s="426"/>
      <c r="E6" s="114" t="str">
        <f>IF(SUM(E8:E9)=0,0,"")</f>
        <v/>
      </c>
      <c r="F6" s="114"/>
      <c r="G6" s="115"/>
    </row>
    <row r="7" spans="1:10">
      <c r="E7" s="352" t="str">
        <f>IF(SUM(E8:E9)=0,0,"")</f>
        <v/>
      </c>
      <c r="F7" s="352"/>
      <c r="G7" s="352"/>
    </row>
    <row r="8" spans="1:10" ht="40.5" customHeight="1">
      <c r="B8" s="118" t="s">
        <v>162</v>
      </c>
      <c r="C8" s="68" t="s">
        <v>3</v>
      </c>
      <c r="D8" s="119" t="s">
        <v>163</v>
      </c>
      <c r="E8" s="71">
        <v>226</v>
      </c>
      <c r="F8" s="410"/>
      <c r="G8" s="71" t="str">
        <f t="shared" ref="G8" si="0">IF(F8="","",E8*F8)</f>
        <v/>
      </c>
      <c r="I8" s="353">
        <v>300</v>
      </c>
    </row>
    <row r="9" spans="1:10" ht="40.5" customHeight="1">
      <c r="B9" s="118" t="s">
        <v>164</v>
      </c>
      <c r="C9" s="68" t="s">
        <v>3</v>
      </c>
      <c r="D9" s="119" t="s">
        <v>165</v>
      </c>
      <c r="E9" s="71">
        <v>13</v>
      </c>
      <c r="F9" s="410"/>
      <c r="G9" s="71" t="str">
        <f t="shared" ref="G9" si="1">IF(F9="","",E9*F9)</f>
        <v/>
      </c>
      <c r="I9" s="353">
        <v>200</v>
      </c>
    </row>
    <row r="10" spans="1:10" ht="41.25" customHeight="1">
      <c r="B10" s="118" t="s">
        <v>166</v>
      </c>
      <c r="C10" s="68" t="s">
        <v>7</v>
      </c>
      <c r="D10" s="119" t="s">
        <v>171</v>
      </c>
      <c r="E10" s="71">
        <v>77</v>
      </c>
      <c r="F10" s="410"/>
      <c r="G10" s="71" t="str">
        <f t="shared" ref="G10" si="2">IF(F10="","",E10*F10)</f>
        <v/>
      </c>
      <c r="I10" s="354">
        <v>25</v>
      </c>
    </row>
    <row r="11" spans="1:10" ht="40.5" customHeight="1">
      <c r="B11" s="118" t="s">
        <v>168</v>
      </c>
      <c r="C11" s="68" t="s">
        <v>3</v>
      </c>
      <c r="D11" s="119" t="s">
        <v>175</v>
      </c>
      <c r="E11" s="71">
        <v>3</v>
      </c>
      <c r="F11" s="410"/>
      <c r="G11" s="71" t="str">
        <f t="shared" ref="G11" si="3">IF(F11="","",E11*F11)</f>
        <v/>
      </c>
      <c r="I11" s="354">
        <v>82.5</v>
      </c>
    </row>
    <row r="12" spans="1:10" ht="19.5" customHeight="1">
      <c r="B12" s="118" t="s">
        <v>170</v>
      </c>
      <c r="C12" s="68" t="s">
        <v>3</v>
      </c>
      <c r="D12" s="119" t="s">
        <v>169</v>
      </c>
      <c r="E12" s="71">
        <v>10</v>
      </c>
      <c r="F12" s="410"/>
      <c r="G12" s="71" t="str">
        <f t="shared" ref="G12" si="4">IF(F12="","",E12*F12)</f>
        <v/>
      </c>
      <c r="I12" s="354">
        <v>48</v>
      </c>
    </row>
    <row r="13" spans="1:10">
      <c r="B13" s="355"/>
      <c r="C13" s="356"/>
      <c r="D13" s="357"/>
      <c r="E13" s="358"/>
      <c r="F13" s="358"/>
      <c r="G13" s="358"/>
      <c r="I13" s="43"/>
    </row>
    <row r="14" spans="1:10" ht="21" customHeight="1">
      <c r="B14" s="425" t="s">
        <v>65</v>
      </c>
      <c r="C14" s="426"/>
      <c r="D14" s="426"/>
      <c r="E14" s="114" t="str">
        <f>IF(SUM(E16:E18)=0,0,"")</f>
        <v/>
      </c>
      <c r="F14" s="114"/>
      <c r="G14" s="115"/>
    </row>
    <row r="15" spans="1:10">
      <c r="E15" s="113" t="str">
        <f>IF(SUM(E16:E18)=0,0,"")</f>
        <v/>
      </c>
      <c r="F15" s="113"/>
      <c r="G15" s="113"/>
    </row>
    <row r="16" spans="1:10" ht="38.25">
      <c r="B16" s="118" t="s">
        <v>66</v>
      </c>
      <c r="C16" s="68" t="s">
        <v>3</v>
      </c>
      <c r="D16" s="119" t="s">
        <v>69</v>
      </c>
      <c r="E16" s="71">
        <v>4</v>
      </c>
      <c r="F16" s="410"/>
      <c r="G16" s="71" t="str">
        <f t="shared" ref="G16:G17" si="5">IF(F16="","",E16*F16)</f>
        <v/>
      </c>
      <c r="I16" s="359">
        <v>177</v>
      </c>
    </row>
    <row r="17" spans="2:9" ht="41.25" customHeight="1">
      <c r="B17" s="118" t="s">
        <v>67</v>
      </c>
      <c r="C17" s="68" t="s">
        <v>3</v>
      </c>
      <c r="D17" s="119" t="s">
        <v>167</v>
      </c>
      <c r="E17" s="71">
        <v>2</v>
      </c>
      <c r="F17" s="410"/>
      <c r="G17" s="71" t="str">
        <f t="shared" si="5"/>
        <v/>
      </c>
      <c r="I17" s="360">
        <v>300</v>
      </c>
    </row>
    <row r="18" spans="2:9" ht="38.25">
      <c r="B18" s="118" t="s">
        <v>68</v>
      </c>
      <c r="C18" s="68" t="s">
        <v>3</v>
      </c>
      <c r="D18" s="125" t="s">
        <v>187</v>
      </c>
      <c r="E18" s="71">
        <v>4</v>
      </c>
      <c r="F18" s="410"/>
      <c r="G18" s="71" t="str">
        <f t="shared" ref="G18" si="6">IF(F18="","",E18*F18)</f>
        <v/>
      </c>
      <c r="I18" s="361">
        <v>189.6</v>
      </c>
    </row>
    <row r="19" spans="2:9" ht="13.5" thickBot="1"/>
    <row r="20" spans="2:9" ht="16.5" thickBot="1">
      <c r="D20" s="128" t="s">
        <v>72</v>
      </c>
      <c r="E20" s="129"/>
      <c r="F20" s="422" t="str">
        <f>IF(SUM(G8:G18)=0,"",SUM(G8:G18))</f>
        <v/>
      </c>
      <c r="G20" s="423"/>
    </row>
  </sheetData>
  <sheetProtection password="EA41" sheet="1" objects="1" scenarios="1" formatCells="0"/>
  <dataConsolidate/>
  <mergeCells count="4">
    <mergeCell ref="B4:G4"/>
    <mergeCell ref="F20:G20"/>
    <mergeCell ref="B6:D6"/>
    <mergeCell ref="B14:D14"/>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7.xml><?xml version="1.0" encoding="utf-8"?>
<worksheet xmlns="http://schemas.openxmlformats.org/spreadsheetml/2006/main" xmlns:r="http://schemas.openxmlformats.org/officeDocument/2006/relationships">
  <sheetPr codeName="List6">
    <tabColor rgb="FF0070C0"/>
  </sheetPr>
  <dimension ref="A1:I57"/>
  <sheetViews>
    <sheetView view="pageBreakPreview" zoomScaleNormal="175" zoomScaleSheetLayoutView="100" zoomScalePageLayoutView="120" workbookViewId="0">
      <pane ySplit="1" topLeftCell="A44" activePane="bottomLeft" state="frozen"/>
      <selection pane="bottomLeft" activeCell="F48" sqref="F48"/>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3.5703125" style="43" hidden="1" customWidth="1"/>
    <col min="9" max="9" width="16.85546875" style="44"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45" t="s">
        <v>38</v>
      </c>
    </row>
    <row r="3" spans="1:9" s="117" customFormat="1">
      <c r="A3" s="362"/>
      <c r="B3" s="110"/>
      <c r="C3" s="110"/>
      <c r="D3" s="111"/>
      <c r="E3" s="112"/>
      <c r="F3" s="112"/>
      <c r="G3" s="112"/>
      <c r="H3" s="46"/>
      <c r="I3" s="47"/>
    </row>
    <row r="4" spans="1:9" ht="15.75">
      <c r="A4" s="363"/>
      <c r="B4" s="435" t="s">
        <v>70</v>
      </c>
      <c r="C4" s="435"/>
      <c r="D4" s="435"/>
      <c r="E4" s="435"/>
      <c r="F4" s="435"/>
      <c r="G4" s="435"/>
    </row>
    <row r="5" spans="1:9" ht="15">
      <c r="B5" s="425" t="s">
        <v>204</v>
      </c>
      <c r="C5" s="426"/>
      <c r="D5" s="426"/>
      <c r="E5" s="114" t="str">
        <f>IF(SUM(E11:E11)=0,0,"")</f>
        <v/>
      </c>
      <c r="F5" s="114"/>
      <c r="G5" s="115"/>
    </row>
    <row r="6" spans="1:9" ht="38.25">
      <c r="B6" s="364" t="s">
        <v>203</v>
      </c>
      <c r="C6" s="68" t="s">
        <v>10</v>
      </c>
      <c r="D6" s="119" t="s">
        <v>242</v>
      </c>
      <c r="E6" s="71">
        <f>50*0.2</f>
        <v>10</v>
      </c>
      <c r="F6" s="410"/>
      <c r="G6" s="71" t="str">
        <f>IF(F6="","",E6*F6)</f>
        <v/>
      </c>
    </row>
    <row r="7" spans="1:9" s="366" customFormat="1" ht="38.25">
      <c r="A7" s="365"/>
      <c r="B7" s="364" t="s">
        <v>220</v>
      </c>
      <c r="C7" s="68" t="s">
        <v>10</v>
      </c>
      <c r="D7" s="119" t="s">
        <v>241</v>
      </c>
      <c r="E7" s="71">
        <f>86*0.1</f>
        <v>8.6</v>
      </c>
      <c r="F7" s="410"/>
      <c r="G7" s="71" t="str">
        <f>IF(F7="","",E7*F7)</f>
        <v/>
      </c>
      <c r="H7" s="43"/>
      <c r="I7" s="44"/>
    </row>
    <row r="8" spans="1:9" s="366" customFormat="1" ht="51">
      <c r="A8" s="365"/>
      <c r="B8" s="367" t="s">
        <v>243</v>
      </c>
      <c r="C8" s="356" t="s">
        <v>10</v>
      </c>
      <c r="D8" s="357" t="s">
        <v>245</v>
      </c>
      <c r="E8" s="358">
        <f>0.6*0.8*1.5</f>
        <v>0.72</v>
      </c>
      <c r="F8" s="412"/>
      <c r="G8" s="71" t="str">
        <f>IF(F8="","",E8*F8)</f>
        <v/>
      </c>
      <c r="H8" s="43"/>
      <c r="I8" s="44"/>
    </row>
    <row r="9" spans="1:9" s="366" customFormat="1">
      <c r="A9" s="365"/>
      <c r="B9" s="367"/>
      <c r="C9" s="356"/>
      <c r="D9" s="357"/>
      <c r="E9" s="358"/>
      <c r="F9" s="358"/>
      <c r="G9" s="358"/>
      <c r="H9" s="43"/>
      <c r="I9" s="44"/>
    </row>
    <row r="10" spans="1:9" ht="15">
      <c r="B10" s="425" t="s">
        <v>205</v>
      </c>
      <c r="C10" s="426"/>
      <c r="D10" s="426"/>
      <c r="E10" s="114"/>
      <c r="F10" s="114"/>
      <c r="G10" s="115"/>
    </row>
    <row r="11" spans="1:9" ht="76.5">
      <c r="A11" s="363"/>
      <c r="B11" s="364" t="s">
        <v>206</v>
      </c>
      <c r="C11" s="68" t="s">
        <v>3</v>
      </c>
      <c r="D11" s="119" t="s">
        <v>228</v>
      </c>
      <c r="E11" s="71">
        <v>15</v>
      </c>
      <c r="F11" s="410"/>
      <c r="G11" s="71" t="str">
        <f>IF(F11="","",E11*F11)</f>
        <v/>
      </c>
      <c r="I11" s="44">
        <v>450</v>
      </c>
    </row>
    <row r="12" spans="1:9" ht="25.5">
      <c r="A12" s="363"/>
      <c r="B12" s="118" t="s">
        <v>207</v>
      </c>
      <c r="C12" s="68" t="s">
        <v>5</v>
      </c>
      <c r="D12" s="119" t="s">
        <v>201</v>
      </c>
      <c r="E12" s="71">
        <v>16</v>
      </c>
      <c r="F12" s="410"/>
      <c r="G12" s="71" t="str">
        <f>IF(F12="","",E12*F12)</f>
        <v/>
      </c>
    </row>
    <row r="13" spans="1:9" ht="51">
      <c r="A13" s="363"/>
      <c r="B13" s="364" t="s">
        <v>208</v>
      </c>
      <c r="C13" s="68" t="s">
        <v>3</v>
      </c>
      <c r="D13" s="119" t="s">
        <v>234</v>
      </c>
      <c r="E13" s="71">
        <v>11</v>
      </c>
      <c r="F13" s="410"/>
      <c r="G13" s="71" t="str">
        <f t="shared" ref="G13:G17" si="0">IF(F13="","",E13*F13)</f>
        <v/>
      </c>
      <c r="I13" s="44">
        <v>550</v>
      </c>
    </row>
    <row r="14" spans="1:9" ht="38.25">
      <c r="A14" s="363"/>
      <c r="B14" s="364" t="s">
        <v>262</v>
      </c>
      <c r="C14" s="68" t="s">
        <v>3</v>
      </c>
      <c r="D14" s="119" t="s">
        <v>193</v>
      </c>
      <c r="E14" s="71">
        <v>2</v>
      </c>
      <c r="F14" s="410"/>
      <c r="G14" s="71" t="str">
        <f t="shared" si="0"/>
        <v/>
      </c>
      <c r="I14" s="44">
        <v>1100</v>
      </c>
    </row>
    <row r="15" spans="1:9" ht="38.25">
      <c r="A15" s="363"/>
      <c r="B15" s="364" t="s">
        <v>210</v>
      </c>
      <c r="C15" s="68" t="s">
        <v>3</v>
      </c>
      <c r="D15" s="119" t="s">
        <v>194</v>
      </c>
      <c r="E15" s="71">
        <v>4</v>
      </c>
      <c r="F15" s="410"/>
      <c r="G15" s="71" t="str">
        <f t="shared" si="0"/>
        <v/>
      </c>
      <c r="I15" s="44">
        <v>560</v>
      </c>
    </row>
    <row r="16" spans="1:9" ht="48" customHeight="1">
      <c r="A16" s="363"/>
      <c r="B16" s="364" t="s">
        <v>211</v>
      </c>
      <c r="C16" s="68" t="s">
        <v>3</v>
      </c>
      <c r="D16" s="119" t="s">
        <v>229</v>
      </c>
      <c r="E16" s="71">
        <v>17</v>
      </c>
      <c r="F16" s="410"/>
      <c r="G16" s="71" t="str">
        <f t="shared" si="0"/>
        <v/>
      </c>
      <c r="I16" s="44">
        <v>55</v>
      </c>
    </row>
    <row r="17" spans="1:9" ht="38.25">
      <c r="A17" s="363"/>
      <c r="B17" s="364" t="s">
        <v>212</v>
      </c>
      <c r="C17" s="68" t="s">
        <v>3</v>
      </c>
      <c r="D17" s="119" t="s">
        <v>231</v>
      </c>
      <c r="E17" s="71">
        <v>50</v>
      </c>
      <c r="F17" s="410"/>
      <c r="G17" s="71" t="str">
        <f t="shared" si="0"/>
        <v/>
      </c>
      <c r="I17" s="44">
        <v>45</v>
      </c>
    </row>
    <row r="18" spans="1:9" ht="38.25">
      <c r="A18" s="363"/>
      <c r="B18" s="364" t="s">
        <v>213</v>
      </c>
      <c r="C18" s="68" t="s">
        <v>3</v>
      </c>
      <c r="D18" s="119" t="s">
        <v>192</v>
      </c>
      <c r="E18" s="71">
        <v>17</v>
      </c>
      <c r="F18" s="410"/>
      <c r="G18" s="71" t="str">
        <f t="shared" ref="G18" si="1">IF(F18="","",E18*F18)</f>
        <v/>
      </c>
      <c r="I18" s="44">
        <v>45</v>
      </c>
    </row>
    <row r="19" spans="1:9" ht="38.25">
      <c r="A19" s="363"/>
      <c r="B19" s="364" t="s">
        <v>214</v>
      </c>
      <c r="C19" s="68" t="s">
        <v>3</v>
      </c>
      <c r="D19" s="119" t="s">
        <v>232</v>
      </c>
      <c r="E19" s="71">
        <v>6</v>
      </c>
      <c r="F19" s="410"/>
      <c r="G19" s="71" t="str">
        <f t="shared" ref="G19:G22" si="2">IF(F19="","",E19*F19)</f>
        <v/>
      </c>
      <c r="I19" s="44">
        <v>250</v>
      </c>
    </row>
    <row r="20" spans="1:9" ht="19.5" customHeight="1">
      <c r="A20" s="363"/>
      <c r="B20" s="364" t="s">
        <v>215</v>
      </c>
      <c r="C20" s="68" t="s">
        <v>3</v>
      </c>
      <c r="D20" s="119" t="s">
        <v>230</v>
      </c>
      <c r="E20" s="71">
        <v>1</v>
      </c>
      <c r="F20" s="410"/>
      <c r="G20" s="71" t="str">
        <f t="shared" si="2"/>
        <v/>
      </c>
      <c r="I20" s="44">
        <v>550</v>
      </c>
    </row>
    <row r="21" spans="1:9" ht="38.25">
      <c r="A21" s="363"/>
      <c r="B21" s="364" t="s">
        <v>216</v>
      </c>
      <c r="C21" s="68" t="s">
        <v>3</v>
      </c>
      <c r="D21" s="119" t="s">
        <v>233</v>
      </c>
      <c r="E21" s="71">
        <v>7</v>
      </c>
      <c r="F21" s="410"/>
      <c r="G21" s="71" t="str">
        <f t="shared" si="2"/>
        <v/>
      </c>
      <c r="I21" s="44">
        <v>95</v>
      </c>
    </row>
    <row r="22" spans="1:9" ht="25.5">
      <c r="A22" s="363"/>
      <c r="B22" s="364" t="s">
        <v>217</v>
      </c>
      <c r="C22" s="68" t="s">
        <v>3</v>
      </c>
      <c r="D22" s="119" t="s">
        <v>178</v>
      </c>
      <c r="E22" s="71">
        <v>1</v>
      </c>
      <c r="F22" s="410"/>
      <c r="G22" s="71" t="str">
        <f t="shared" si="2"/>
        <v/>
      </c>
      <c r="I22" s="44">
        <v>10500</v>
      </c>
    </row>
    <row r="23" spans="1:9" ht="38.25">
      <c r="A23" s="363"/>
      <c r="B23" s="364" t="s">
        <v>218</v>
      </c>
      <c r="C23" s="68"/>
      <c r="D23" s="119" t="s">
        <v>244</v>
      </c>
      <c r="E23" s="71">
        <v>1</v>
      </c>
      <c r="F23" s="410"/>
      <c r="G23" s="71" t="str">
        <f t="shared" ref="G23" si="3">IF(F23="","",E23*F23)</f>
        <v/>
      </c>
      <c r="H23" s="116"/>
      <c r="I23" s="116"/>
    </row>
    <row r="24" spans="1:9" ht="38.25">
      <c r="B24" s="102" t="s">
        <v>219</v>
      </c>
      <c r="D24" s="104" t="s">
        <v>246</v>
      </c>
      <c r="E24" s="105">
        <v>35</v>
      </c>
      <c r="F24" s="411"/>
      <c r="G24" s="71" t="str">
        <f t="shared" ref="G24" si="4">IF(F24="","",E24*F24)</f>
        <v/>
      </c>
    </row>
    <row r="25" spans="1:9" ht="15.75">
      <c r="D25" s="368"/>
      <c r="E25" s="369"/>
      <c r="F25" s="370"/>
      <c r="G25" s="370"/>
    </row>
    <row r="26" spans="1:9" ht="15">
      <c r="B26" s="425" t="s">
        <v>279</v>
      </c>
      <c r="C26" s="426"/>
      <c r="D26" s="426"/>
      <c r="E26" s="114"/>
      <c r="F26" s="114"/>
      <c r="G26" s="115"/>
    </row>
    <row r="27" spans="1:9" ht="25.5">
      <c r="A27" s="363"/>
      <c r="B27" s="364" t="s">
        <v>263</v>
      </c>
      <c r="C27" s="371"/>
      <c r="D27" s="372" t="s">
        <v>269</v>
      </c>
      <c r="E27" s="373"/>
      <c r="F27" s="410"/>
      <c r="G27" s="71" t="str">
        <f>IF(F27="","",E27*F27)</f>
        <v/>
      </c>
      <c r="I27" s="44">
        <v>450</v>
      </c>
    </row>
    <row r="28" spans="1:9" ht="17.25" customHeight="1">
      <c r="A28" s="363"/>
      <c r="B28" s="364"/>
      <c r="C28" s="371" t="s">
        <v>10</v>
      </c>
      <c r="D28" s="374" t="s">
        <v>274</v>
      </c>
      <c r="E28" s="71">
        <v>1</v>
      </c>
      <c r="F28" s="410"/>
      <c r="G28" s="71" t="str">
        <f t="shared" ref="G28:G32" si="5">IF(F28="","",E28*F28)</f>
        <v/>
      </c>
    </row>
    <row r="29" spans="1:9" ht="25.5">
      <c r="A29" s="363"/>
      <c r="B29" s="118" t="s">
        <v>282</v>
      </c>
      <c r="C29" s="371"/>
      <c r="D29" s="375" t="s">
        <v>270</v>
      </c>
      <c r="E29" s="71"/>
      <c r="F29" s="410"/>
      <c r="G29" s="71"/>
    </row>
    <row r="30" spans="1:9">
      <c r="A30" s="363"/>
      <c r="B30" s="118"/>
      <c r="C30" s="371" t="s">
        <v>10</v>
      </c>
      <c r="D30" s="376" t="s">
        <v>271</v>
      </c>
      <c r="E30" s="377">
        <v>1.7</v>
      </c>
      <c r="F30" s="410"/>
      <c r="G30" s="71" t="str">
        <f t="shared" si="5"/>
        <v/>
      </c>
    </row>
    <row r="31" spans="1:9">
      <c r="A31" s="363"/>
      <c r="B31" s="118"/>
      <c r="C31" s="371" t="s">
        <v>10</v>
      </c>
      <c r="D31" s="376" t="s">
        <v>272</v>
      </c>
      <c r="E31" s="378">
        <v>4.5</v>
      </c>
      <c r="F31" s="410"/>
      <c r="G31" s="71" t="str">
        <f t="shared" si="5"/>
        <v/>
      </c>
    </row>
    <row r="32" spans="1:9" ht="17.25" customHeight="1">
      <c r="A32" s="363"/>
      <c r="B32" s="118"/>
      <c r="C32" s="371" t="s">
        <v>10</v>
      </c>
      <c r="D32" s="374" t="s">
        <v>273</v>
      </c>
      <c r="E32" s="377">
        <v>1.7</v>
      </c>
      <c r="F32" s="410"/>
      <c r="G32" s="71" t="str">
        <f t="shared" si="5"/>
        <v/>
      </c>
    </row>
    <row r="33" spans="1:9" ht="25.5">
      <c r="A33" s="363"/>
      <c r="B33" s="364" t="s">
        <v>283</v>
      </c>
      <c r="C33" s="68"/>
      <c r="D33" s="373" t="s">
        <v>275</v>
      </c>
      <c r="E33" s="71"/>
      <c r="F33" s="410"/>
      <c r="G33" s="71"/>
      <c r="I33" s="44">
        <v>550</v>
      </c>
    </row>
    <row r="34" spans="1:9" ht="17.25" customHeight="1">
      <c r="A34" s="363"/>
      <c r="B34" s="364"/>
      <c r="C34" s="371" t="s">
        <v>10</v>
      </c>
      <c r="D34" s="379" t="s">
        <v>276</v>
      </c>
      <c r="E34" s="71">
        <v>0.3</v>
      </c>
      <c r="F34" s="410"/>
      <c r="G34" s="71" t="str">
        <f t="shared" ref="G33:G35" si="6">IF(F34="","",E34*F34)</f>
        <v/>
      </c>
      <c r="I34" s="44">
        <v>1100</v>
      </c>
    </row>
    <row r="35" spans="1:9" ht="51">
      <c r="A35" s="363"/>
      <c r="B35" s="364" t="s">
        <v>284</v>
      </c>
      <c r="C35" s="68" t="s">
        <v>278</v>
      </c>
      <c r="D35" s="379" t="s">
        <v>277</v>
      </c>
      <c r="E35" s="378">
        <v>980</v>
      </c>
      <c r="F35" s="410"/>
      <c r="G35" s="71" t="str">
        <f t="shared" si="6"/>
        <v/>
      </c>
      <c r="I35" s="44">
        <v>560</v>
      </c>
    </row>
    <row r="36" spans="1:9">
      <c r="A36" s="363"/>
      <c r="B36" s="367"/>
      <c r="C36" s="356"/>
      <c r="D36" s="381"/>
      <c r="E36" s="382"/>
      <c r="F36" s="358"/>
      <c r="G36" s="358"/>
    </row>
    <row r="37" spans="1:9" ht="15">
      <c r="B37" s="425" t="s">
        <v>280</v>
      </c>
      <c r="C37" s="426"/>
      <c r="D37" s="426"/>
      <c r="E37" s="114"/>
      <c r="F37" s="114"/>
      <c r="G37" s="115"/>
    </row>
    <row r="38" spans="1:9" ht="25.5">
      <c r="A38" s="363"/>
      <c r="B38" s="364" t="s">
        <v>285</v>
      </c>
      <c r="C38" s="383" t="s">
        <v>7</v>
      </c>
      <c r="D38" s="384" t="s">
        <v>289</v>
      </c>
      <c r="E38" s="382">
        <v>11.6</v>
      </c>
      <c r="F38" s="410"/>
      <c r="G38" s="71" t="str">
        <f>IF(F38="","",E38*F38)</f>
        <v/>
      </c>
      <c r="I38" s="44">
        <v>450</v>
      </c>
    </row>
    <row r="39" spans="1:9" ht="17.25" customHeight="1">
      <c r="A39" s="363"/>
      <c r="B39" s="364"/>
      <c r="C39" s="371"/>
      <c r="D39" s="374"/>
      <c r="E39" s="71"/>
      <c r="F39" s="410"/>
      <c r="G39" s="71"/>
    </row>
    <row r="40" spans="1:9" ht="38.25">
      <c r="A40" s="363"/>
      <c r="B40" s="118" t="s">
        <v>286</v>
      </c>
      <c r="C40" s="371" t="s">
        <v>5</v>
      </c>
      <c r="D40" s="384" t="s">
        <v>290</v>
      </c>
      <c r="E40" s="380">
        <v>43.2</v>
      </c>
      <c r="F40" s="410"/>
      <c r="G40" s="71" t="str">
        <f>IF(F40="","",E40*F40)</f>
        <v/>
      </c>
    </row>
    <row r="41" spans="1:9" ht="17.25" customHeight="1">
      <c r="A41" s="363"/>
      <c r="B41" s="118"/>
      <c r="C41" s="371"/>
      <c r="D41" s="374"/>
      <c r="E41" s="378"/>
      <c r="F41" s="410"/>
      <c r="G41" s="71"/>
    </row>
    <row r="42" spans="1:9" ht="38.25">
      <c r="A42" s="363"/>
      <c r="B42" s="364" t="s">
        <v>287</v>
      </c>
      <c r="C42" s="68" t="s">
        <v>5</v>
      </c>
      <c r="D42" s="385" t="s">
        <v>291</v>
      </c>
      <c r="E42" s="382">
        <v>5.2</v>
      </c>
      <c r="F42" s="410"/>
      <c r="G42" s="71" t="str">
        <f t="shared" ref="G42:G44" si="7">IF(F42="","",E42*F42)</f>
        <v/>
      </c>
      <c r="I42" s="44">
        <v>550</v>
      </c>
    </row>
    <row r="43" spans="1:9" ht="17.25" customHeight="1">
      <c r="A43" s="363"/>
      <c r="B43" s="364"/>
      <c r="C43" s="371"/>
      <c r="D43" s="379"/>
      <c r="E43" s="71"/>
      <c r="F43" s="410"/>
      <c r="G43" s="71" t="str">
        <f t="shared" si="7"/>
        <v/>
      </c>
      <c r="I43" s="44">
        <v>1100</v>
      </c>
    </row>
    <row r="44" spans="1:9" ht="25.5">
      <c r="A44" s="363"/>
      <c r="B44" s="364" t="s">
        <v>288</v>
      </c>
      <c r="C44" s="68" t="s">
        <v>5</v>
      </c>
      <c r="D44" s="385" t="s">
        <v>292</v>
      </c>
      <c r="E44" s="380">
        <v>8.1999999999999993</v>
      </c>
      <c r="F44" s="410"/>
      <c r="G44" s="71" t="str">
        <f t="shared" si="7"/>
        <v/>
      </c>
      <c r="I44" s="44">
        <v>560</v>
      </c>
    </row>
    <row r="45" spans="1:9">
      <c r="A45" s="363"/>
      <c r="B45" s="367"/>
      <c r="C45" s="356"/>
      <c r="D45" s="384"/>
      <c r="E45" s="382"/>
      <c r="F45" s="358"/>
      <c r="G45" s="358"/>
    </row>
    <row r="46" spans="1:9" ht="15">
      <c r="B46" s="425" t="s">
        <v>281</v>
      </c>
      <c r="C46" s="426"/>
      <c r="D46" s="426"/>
      <c r="E46" s="114"/>
      <c r="F46" s="114"/>
      <c r="G46" s="115"/>
    </row>
    <row r="47" spans="1:9" ht="51">
      <c r="A47" s="363"/>
      <c r="B47" s="364" t="s">
        <v>296</v>
      </c>
      <c r="C47" s="386" t="s">
        <v>5</v>
      </c>
      <c r="D47" s="387" t="s">
        <v>307</v>
      </c>
      <c r="E47" s="377">
        <v>45</v>
      </c>
      <c r="F47" s="410"/>
      <c r="G47" s="71" t="str">
        <f t="shared" ref="G47:G56" si="8">IF(F47="","",E47*F47)</f>
        <v/>
      </c>
      <c r="I47" s="44">
        <v>450</v>
      </c>
    </row>
    <row r="48" spans="1:9" ht="66" customHeight="1">
      <c r="A48" s="363"/>
      <c r="B48" s="364" t="s">
        <v>297</v>
      </c>
      <c r="C48" s="371" t="s">
        <v>305</v>
      </c>
      <c r="D48" s="388" t="s">
        <v>306</v>
      </c>
      <c r="E48" s="389">
        <v>1</v>
      </c>
      <c r="F48" s="410"/>
      <c r="G48" s="71" t="str">
        <f t="shared" si="8"/>
        <v/>
      </c>
    </row>
    <row r="49" spans="1:9" ht="76.5">
      <c r="A49" s="363"/>
      <c r="B49" s="364" t="s">
        <v>298</v>
      </c>
      <c r="C49" s="371" t="s">
        <v>305</v>
      </c>
      <c r="D49" s="388" t="s">
        <v>293</v>
      </c>
      <c r="E49" s="389">
        <v>1</v>
      </c>
      <c r="F49" s="410"/>
      <c r="G49" s="71" t="str">
        <f t="shared" si="8"/>
        <v/>
      </c>
    </row>
    <row r="50" spans="1:9" ht="63.75">
      <c r="A50" s="363"/>
      <c r="B50" s="364" t="s">
        <v>209</v>
      </c>
      <c r="C50" s="371" t="s">
        <v>3</v>
      </c>
      <c r="D50" s="388" t="s">
        <v>294</v>
      </c>
      <c r="E50" s="377">
        <v>7</v>
      </c>
      <c r="F50" s="410"/>
      <c r="G50" s="71" t="str">
        <f t="shared" si="8"/>
        <v/>
      </c>
    </row>
    <row r="51" spans="1:9" ht="63.75">
      <c r="A51" s="363"/>
      <c r="B51" s="364" t="s">
        <v>299</v>
      </c>
      <c r="C51" s="371" t="s">
        <v>3</v>
      </c>
      <c r="D51" s="388" t="s">
        <v>295</v>
      </c>
      <c r="E51" s="378">
        <v>1</v>
      </c>
      <c r="F51" s="410"/>
      <c r="G51" s="71" t="str">
        <f t="shared" si="8"/>
        <v/>
      </c>
    </row>
    <row r="52" spans="1:9" ht="26.25" customHeight="1">
      <c r="A52" s="363"/>
      <c r="B52" s="364" t="s">
        <v>308</v>
      </c>
      <c r="C52" s="371"/>
      <c r="D52" s="390" t="s">
        <v>300</v>
      </c>
      <c r="E52" s="377"/>
      <c r="F52" s="410"/>
      <c r="G52" s="71"/>
    </row>
    <row r="53" spans="1:9">
      <c r="A53" s="363"/>
      <c r="B53" s="364"/>
      <c r="C53" s="68" t="s">
        <v>3</v>
      </c>
      <c r="D53" s="391" t="s">
        <v>302</v>
      </c>
      <c r="E53" s="377">
        <v>2</v>
      </c>
      <c r="F53" s="410"/>
      <c r="G53" s="71" t="str">
        <f t="shared" si="8"/>
        <v/>
      </c>
      <c r="I53" s="44">
        <v>550</v>
      </c>
    </row>
    <row r="54" spans="1:9">
      <c r="A54" s="363"/>
      <c r="B54" s="364"/>
      <c r="C54" s="68" t="s">
        <v>3</v>
      </c>
      <c r="D54" s="391" t="s">
        <v>303</v>
      </c>
      <c r="E54" s="378">
        <v>1</v>
      </c>
      <c r="F54" s="410"/>
      <c r="G54" s="71" t="str">
        <f t="shared" si="8"/>
        <v/>
      </c>
    </row>
    <row r="55" spans="1:9">
      <c r="A55" s="363"/>
      <c r="B55" s="364"/>
      <c r="C55" s="68" t="s">
        <v>3</v>
      </c>
      <c r="D55" s="390" t="s">
        <v>304</v>
      </c>
      <c r="E55" s="378">
        <v>2</v>
      </c>
      <c r="F55" s="410"/>
      <c r="G55" s="71" t="str">
        <f>IF(F55="","",E55*F55)</f>
        <v/>
      </c>
    </row>
    <row r="56" spans="1:9" ht="28.5" customHeight="1" thickBot="1">
      <c r="A56" s="363"/>
      <c r="B56" s="364"/>
      <c r="C56" s="371"/>
      <c r="D56" s="392" t="s">
        <v>301</v>
      </c>
      <c r="E56" s="389"/>
      <c r="F56" s="476"/>
      <c r="G56" s="71" t="str">
        <f t="shared" si="8"/>
        <v/>
      </c>
      <c r="I56" s="44">
        <v>1100</v>
      </c>
    </row>
    <row r="57" spans="1:9" s="43" customFormat="1" ht="16.5" thickBot="1">
      <c r="A57" s="333"/>
      <c r="B57" s="335"/>
      <c r="C57" s="336"/>
      <c r="D57" s="393" t="s">
        <v>71</v>
      </c>
      <c r="E57" s="394"/>
      <c r="F57" s="477"/>
      <c r="G57" s="395" t="str">
        <f>IF(SUM(G5:G55)=0,"",SUM(G5:G55))</f>
        <v/>
      </c>
      <c r="I57" s="396"/>
    </row>
  </sheetData>
  <sheetProtection password="EA41" sheet="1" objects="1" scenarios="1" formatCells="0"/>
  <dataConsolidate/>
  <mergeCells count="6">
    <mergeCell ref="B37:D37"/>
    <mergeCell ref="B46:D46"/>
    <mergeCell ref="B4:G4"/>
    <mergeCell ref="B5:D5"/>
    <mergeCell ref="B10:D10"/>
    <mergeCell ref="B26:D26"/>
  </mergeCells>
  <pageMargins left="0.70866141732283472" right="0.70866141732283472" top="0.74803149606299213" bottom="0.74803149606299213" header="0.31496062992125984" footer="0.31496062992125984"/>
  <pageSetup paperSize="9" scale="8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25" max="16383" man="1"/>
  </rowBreaks>
</worksheet>
</file>

<file path=xl/worksheets/sheet8.xml><?xml version="1.0" encoding="utf-8"?>
<worksheet xmlns="http://schemas.openxmlformats.org/spreadsheetml/2006/main" xmlns:r="http://schemas.openxmlformats.org/officeDocument/2006/relationships">
  <sheetPr codeName="List7">
    <tabColor rgb="FF002060"/>
  </sheetPr>
  <dimension ref="A1:I26"/>
  <sheetViews>
    <sheetView view="pageBreakPreview" topLeftCell="A13" zoomScale="130" zoomScaleNormal="115" zoomScaleSheetLayoutView="130" zoomScalePageLayoutView="120" workbookViewId="0">
      <selection activeCell="F19" sqref="F19"/>
    </sheetView>
  </sheetViews>
  <sheetFormatPr defaultColWidth="9.140625" defaultRowHeight="12.75"/>
  <cols>
    <col min="1" max="1" width="2.140625" style="3" customWidth="1"/>
    <col min="2" max="2" width="6.28515625" style="1" customWidth="1"/>
    <col min="3" max="3" width="5.28515625" style="11" customWidth="1"/>
    <col min="4" max="4" width="45.42578125" style="15" customWidth="1"/>
    <col min="5" max="5" width="9.140625" style="8"/>
    <col min="6" max="6" width="9.140625" style="8" customWidth="1"/>
    <col min="7" max="7" width="9.7109375" style="8" customWidth="1"/>
    <col min="8" max="8" width="4" style="2" hidden="1" customWidth="1"/>
    <col min="9" max="9" width="16.85546875" style="24" hidden="1" customWidth="1"/>
    <col min="10" max="10" width="9.140625" style="2" customWidth="1"/>
    <col min="11" max="16384" width="9.140625" style="2"/>
  </cols>
  <sheetData>
    <row r="1" spans="1:9">
      <c r="A1" s="26"/>
    </row>
    <row r="2" spans="1:9" ht="25.5">
      <c r="B2" s="16" t="s">
        <v>28</v>
      </c>
      <c r="C2" s="16" t="s">
        <v>33</v>
      </c>
      <c r="D2" s="16" t="s">
        <v>29</v>
      </c>
      <c r="E2" s="17" t="s">
        <v>30</v>
      </c>
      <c r="F2" s="17" t="s">
        <v>31</v>
      </c>
      <c r="G2" s="17" t="s">
        <v>32</v>
      </c>
      <c r="I2" s="25" t="s">
        <v>38</v>
      </c>
    </row>
    <row r="3" spans="1:9" s="4" customFormat="1">
      <c r="A3" s="7"/>
      <c r="B3" s="5"/>
      <c r="C3" s="5"/>
      <c r="D3" s="13"/>
      <c r="E3" s="6"/>
      <c r="F3" s="6"/>
      <c r="G3" s="6"/>
      <c r="I3" s="23"/>
    </row>
    <row r="4" spans="1:9" ht="15.75">
      <c r="B4" s="438" t="s">
        <v>76</v>
      </c>
      <c r="C4" s="438"/>
      <c r="D4" s="438"/>
      <c r="E4" s="438"/>
      <c r="F4" s="438"/>
      <c r="G4" s="438"/>
    </row>
    <row r="5" spans="1:9" ht="12.75" customHeight="1">
      <c r="B5" s="136"/>
      <c r="C5" s="136"/>
      <c r="D5" s="136"/>
      <c r="E5" s="41" t="str">
        <f>IF(SUM(E8:E15)=0,0,"")</f>
        <v/>
      </c>
      <c r="F5" s="41"/>
      <c r="G5" s="41"/>
    </row>
    <row r="6" spans="1:9" ht="21" customHeight="1">
      <c r="B6" s="439" t="s">
        <v>77</v>
      </c>
      <c r="C6" s="440"/>
      <c r="D6" s="440"/>
      <c r="E6" s="39" t="str">
        <f>IF(SUM(E8:E15)=0,0,"")</f>
        <v/>
      </c>
      <c r="F6" s="39"/>
      <c r="G6" s="40"/>
    </row>
    <row r="7" spans="1:9">
      <c r="E7" s="42" t="str">
        <f>IF(SUM(E8:E15)=0,0,"")</f>
        <v/>
      </c>
      <c r="F7" s="42"/>
      <c r="G7" s="42"/>
    </row>
    <row r="8" spans="1:9" ht="38.25">
      <c r="B8" s="9" t="s">
        <v>78</v>
      </c>
      <c r="C8" s="12" t="s">
        <v>3</v>
      </c>
      <c r="D8" s="14" t="s">
        <v>94</v>
      </c>
      <c r="E8" s="10">
        <v>5</v>
      </c>
      <c r="F8" s="409"/>
      <c r="G8" s="10" t="str">
        <f t="shared" ref="G8:G10" si="0">IF(F8="","",E8*F8)</f>
        <v/>
      </c>
      <c r="I8" s="24">
        <v>32</v>
      </c>
    </row>
    <row r="9" spans="1:9" ht="38.25">
      <c r="B9" s="9" t="s">
        <v>79</v>
      </c>
      <c r="C9" s="12" t="s">
        <v>3</v>
      </c>
      <c r="D9" s="14" t="s">
        <v>80</v>
      </c>
      <c r="E9" s="10">
        <v>4</v>
      </c>
      <c r="F9" s="409"/>
      <c r="G9" s="10" t="str">
        <f t="shared" si="0"/>
        <v/>
      </c>
      <c r="I9" s="24">
        <v>38</v>
      </c>
    </row>
    <row r="10" spans="1:9" ht="38.25">
      <c r="B10" s="9" t="s">
        <v>81</v>
      </c>
      <c r="C10" s="12" t="s">
        <v>3</v>
      </c>
      <c r="D10" s="14" t="s">
        <v>82</v>
      </c>
      <c r="E10" s="10">
        <v>2</v>
      </c>
      <c r="F10" s="409"/>
      <c r="G10" s="10" t="str">
        <f t="shared" si="0"/>
        <v/>
      </c>
      <c r="I10" s="24">
        <v>42</v>
      </c>
    </row>
    <row r="11" spans="1:9" ht="51">
      <c r="B11" s="9" t="s">
        <v>83</v>
      </c>
      <c r="C11" s="12" t="s">
        <v>3</v>
      </c>
      <c r="D11" s="14" t="s">
        <v>95</v>
      </c>
      <c r="E11" s="10">
        <v>3</v>
      </c>
      <c r="F11" s="409"/>
      <c r="G11" s="10" t="str">
        <f t="shared" ref="G11:G15" si="1">IF(F11="","",E11*F11)</f>
        <v/>
      </c>
      <c r="I11" s="24">
        <v>105</v>
      </c>
    </row>
    <row r="12" spans="1:9" ht="51">
      <c r="B12" s="9" t="s">
        <v>84</v>
      </c>
      <c r="C12" s="12" t="s">
        <v>3</v>
      </c>
      <c r="D12" s="14" t="s">
        <v>96</v>
      </c>
      <c r="E12" s="10">
        <v>1</v>
      </c>
      <c r="F12" s="409"/>
      <c r="G12" s="10" t="str">
        <f t="shared" si="1"/>
        <v/>
      </c>
      <c r="I12" s="24">
        <v>125</v>
      </c>
    </row>
    <row r="13" spans="1:9" ht="45" customHeight="1">
      <c r="B13" s="9" t="s">
        <v>85</v>
      </c>
      <c r="C13" s="12" t="s">
        <v>3</v>
      </c>
      <c r="D13" s="14" t="s">
        <v>186</v>
      </c>
      <c r="E13" s="10">
        <v>3</v>
      </c>
      <c r="F13" s="409"/>
      <c r="G13" s="10" t="str">
        <f t="shared" si="1"/>
        <v/>
      </c>
      <c r="I13" s="24">
        <v>125</v>
      </c>
    </row>
    <row r="14" spans="1:9" ht="51">
      <c r="B14" s="9" t="s">
        <v>86</v>
      </c>
      <c r="C14" s="12" t="s">
        <v>3</v>
      </c>
      <c r="D14" s="14" t="s">
        <v>173</v>
      </c>
      <c r="E14" s="10">
        <v>4</v>
      </c>
      <c r="F14" s="409"/>
      <c r="G14" s="10" t="str">
        <f t="shared" si="1"/>
        <v/>
      </c>
      <c r="I14" s="24">
        <v>75</v>
      </c>
    </row>
    <row r="15" spans="1:9" ht="51">
      <c r="B15" s="9" t="s">
        <v>87</v>
      </c>
      <c r="C15" s="12" t="s">
        <v>3</v>
      </c>
      <c r="D15" s="14" t="s">
        <v>133</v>
      </c>
      <c r="E15" s="70">
        <v>1</v>
      </c>
      <c r="F15" s="409"/>
      <c r="G15" s="10" t="str">
        <f t="shared" si="1"/>
        <v/>
      </c>
      <c r="I15" s="24">
        <v>125</v>
      </c>
    </row>
    <row r="16" spans="1:9">
      <c r="E16" s="38" t="str">
        <f>IF(SUM(E19:E20)=0,0,"")</f>
        <v/>
      </c>
      <c r="F16" s="38"/>
      <c r="G16" s="38"/>
    </row>
    <row r="17" spans="2:9" ht="21" customHeight="1">
      <c r="B17" s="439" t="s">
        <v>88</v>
      </c>
      <c r="C17" s="440"/>
      <c r="D17" s="440"/>
      <c r="E17" s="39" t="str">
        <f>IF(SUM(E19:E20)=0,0,"")</f>
        <v/>
      </c>
      <c r="F17" s="39"/>
      <c r="G17" s="40"/>
    </row>
    <row r="18" spans="2:9">
      <c r="E18" s="38" t="str">
        <f>IF(SUM(E19:E20)=0,0,"")</f>
        <v/>
      </c>
      <c r="F18" s="38"/>
      <c r="G18" s="38"/>
    </row>
    <row r="19" spans="2:9" ht="63.75">
      <c r="B19" s="9" t="s">
        <v>89</v>
      </c>
      <c r="C19" s="12" t="s">
        <v>5</v>
      </c>
      <c r="D19" s="14" t="s">
        <v>90</v>
      </c>
      <c r="E19" s="10">
        <v>0.75</v>
      </c>
      <c r="F19" s="409"/>
      <c r="G19" s="10" t="str">
        <f t="shared" ref="G19" si="2">IF(F19="","",E19*F19)</f>
        <v/>
      </c>
      <c r="I19" s="24">
        <v>5.2</v>
      </c>
    </row>
    <row r="20" spans="2:9" ht="63.75">
      <c r="B20" s="9" t="s">
        <v>91</v>
      </c>
      <c r="C20" s="12" t="s">
        <v>5</v>
      </c>
      <c r="D20" s="14" t="s">
        <v>92</v>
      </c>
      <c r="E20" s="10">
        <v>6.75</v>
      </c>
      <c r="F20" s="409"/>
      <c r="G20" s="10" t="str">
        <f t="shared" ref="G20" si="3">IF(F20="","",E20*F20)</f>
        <v/>
      </c>
      <c r="I20" s="24">
        <v>5.8</v>
      </c>
    </row>
    <row r="21" spans="2:9">
      <c r="E21" s="38" t="str">
        <f>IF(SUM(E24:E24)=0,0,"")</f>
        <v/>
      </c>
      <c r="F21" s="38"/>
      <c r="G21" s="38"/>
    </row>
    <row r="22" spans="2:9" ht="21" customHeight="1">
      <c r="B22" s="439" t="s">
        <v>93</v>
      </c>
      <c r="C22" s="440"/>
      <c r="D22" s="440"/>
      <c r="E22" s="39" t="str">
        <f>IF(SUM(E24:E24)=0,0,"")</f>
        <v/>
      </c>
      <c r="F22" s="39"/>
      <c r="G22" s="40"/>
    </row>
    <row r="23" spans="2:9">
      <c r="E23" s="38" t="str">
        <f>IF(SUM(E24:E24)=0,0,"")</f>
        <v/>
      </c>
      <c r="F23" s="38"/>
      <c r="G23" s="38"/>
    </row>
    <row r="24" spans="2:9" ht="25.5">
      <c r="B24" s="9" t="s">
        <v>189</v>
      </c>
      <c r="C24" s="12" t="s">
        <v>3</v>
      </c>
      <c r="D24" s="14" t="s">
        <v>195</v>
      </c>
      <c r="E24" s="10">
        <v>115</v>
      </c>
      <c r="F24" s="409"/>
      <c r="G24" s="10" t="str">
        <f>IF(F24="","",E24*F24)</f>
        <v/>
      </c>
      <c r="I24" s="24">
        <v>65</v>
      </c>
    </row>
    <row r="25" spans="2:9" ht="13.5" thickBot="1"/>
    <row r="26" spans="2:9" ht="16.5" thickBot="1">
      <c r="D26" s="27" t="s">
        <v>75</v>
      </c>
      <c r="E26" s="28"/>
      <c r="F26" s="436" t="str">
        <f>IF(SUM(G8:G24)=0,"",SUM(G8:G24))</f>
        <v/>
      </c>
      <c r="G26" s="437"/>
    </row>
  </sheetData>
  <sheetProtection password="EA41" sheet="1" objects="1" scenarios="1" formatCells="0"/>
  <dataConsolidate/>
  <mergeCells count="5">
    <mergeCell ref="F26:G26"/>
    <mergeCell ref="B4:G4"/>
    <mergeCell ref="B6:D6"/>
    <mergeCell ref="B17:D17"/>
    <mergeCell ref="B22:D22"/>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9.xml><?xml version="1.0" encoding="utf-8"?>
<worksheet xmlns="http://schemas.openxmlformats.org/spreadsheetml/2006/main" xmlns:r="http://schemas.openxmlformats.org/officeDocument/2006/relationships">
  <sheetPr codeName="List8"/>
  <dimension ref="A1:I16"/>
  <sheetViews>
    <sheetView view="pageBreakPreview" zoomScale="120" zoomScaleNormal="130" zoomScaleSheetLayoutView="120" zoomScalePageLayoutView="120" workbookViewId="0">
      <selection activeCell="F14" sqref="F14"/>
    </sheetView>
  </sheetViews>
  <sheetFormatPr defaultColWidth="9.140625" defaultRowHeight="12.75"/>
  <cols>
    <col min="1" max="1" width="2.140625" style="3" customWidth="1"/>
    <col min="2" max="2" width="6.28515625" style="1" customWidth="1"/>
    <col min="3" max="3" width="6.140625" style="11" customWidth="1"/>
    <col min="4" max="4" width="45.42578125" style="15" customWidth="1"/>
    <col min="5" max="5" width="9.140625" style="8"/>
    <col min="6" max="6" width="10.140625" style="8" customWidth="1"/>
    <col min="7" max="7" width="9.7109375" style="8" customWidth="1"/>
    <col min="8" max="8" width="4" style="2" hidden="1" customWidth="1"/>
    <col min="9" max="9" width="16.85546875" style="24" hidden="1" customWidth="1"/>
    <col min="10" max="10" width="9.140625" style="2" customWidth="1"/>
    <col min="11" max="16384" width="9.140625" style="2"/>
  </cols>
  <sheetData>
    <row r="1" spans="1:9">
      <c r="A1" s="26"/>
    </row>
    <row r="2" spans="1:9" ht="21.75" customHeight="1">
      <c r="B2" s="16" t="s">
        <v>28</v>
      </c>
      <c r="C2" s="16" t="s">
        <v>33</v>
      </c>
      <c r="D2" s="16" t="s">
        <v>29</v>
      </c>
      <c r="E2" s="17" t="s">
        <v>30</v>
      </c>
      <c r="F2" s="17" t="s">
        <v>31</v>
      </c>
      <c r="G2" s="17" t="s">
        <v>32</v>
      </c>
      <c r="I2" s="25" t="s">
        <v>38</v>
      </c>
    </row>
    <row r="3" spans="1:9" s="4" customFormat="1">
      <c r="A3" s="7"/>
      <c r="B3" s="5"/>
      <c r="C3" s="5"/>
      <c r="D3" s="13"/>
      <c r="E3" s="6"/>
      <c r="F3" s="6"/>
      <c r="G3" s="6"/>
      <c r="I3" s="23"/>
    </row>
    <row r="4" spans="1:9" ht="15.75">
      <c r="B4" s="438" t="s">
        <v>98</v>
      </c>
      <c r="C4" s="438"/>
      <c r="D4" s="438"/>
      <c r="E4" s="438"/>
      <c r="F4" s="438"/>
      <c r="G4" s="438"/>
    </row>
    <row r="5" spans="1:9">
      <c r="E5" s="42"/>
      <c r="F5" s="42"/>
      <c r="G5" s="42"/>
    </row>
    <row r="6" spans="1:9" ht="21" customHeight="1">
      <c r="B6" s="439" t="s">
        <v>99</v>
      </c>
      <c r="C6" s="440"/>
      <c r="D6" s="440"/>
      <c r="E6" s="39"/>
      <c r="F6" s="39"/>
      <c r="G6" s="40"/>
    </row>
    <row r="7" spans="1:9">
      <c r="E7" s="42"/>
      <c r="F7" s="42"/>
      <c r="G7" s="42"/>
    </row>
    <row r="8" spans="1:9">
      <c r="B8" s="9" t="s">
        <v>136</v>
      </c>
      <c r="C8" s="12" t="s">
        <v>138</v>
      </c>
      <c r="D8" s="14" t="s">
        <v>137</v>
      </c>
      <c r="E8" s="10">
        <v>1</v>
      </c>
      <c r="F8" s="409"/>
      <c r="G8" s="10" t="str">
        <f t="shared" ref="G8" si="0">IF(F8="","",E8*F8)</f>
        <v/>
      </c>
      <c r="I8" s="24">
        <v>1500</v>
      </c>
    </row>
    <row r="9" spans="1:9">
      <c r="E9" s="42" t="str">
        <f>IF(SUM(E12:E14)=0,0,"")</f>
        <v/>
      </c>
      <c r="F9" s="42"/>
      <c r="G9" s="42"/>
    </row>
    <row r="10" spans="1:9" ht="21" customHeight="1">
      <c r="B10" s="439" t="s">
        <v>100</v>
      </c>
      <c r="C10" s="440"/>
      <c r="D10" s="440"/>
      <c r="E10" s="39" t="str">
        <f>IF(SUM(E12:E14)=0,0,"")</f>
        <v/>
      </c>
      <c r="F10" s="39"/>
      <c r="G10" s="40"/>
    </row>
    <row r="11" spans="1:9">
      <c r="E11" s="42" t="str">
        <f>IF(SUM(E12:E14)=0,0,"")</f>
        <v/>
      </c>
      <c r="F11" s="42"/>
      <c r="G11" s="42"/>
    </row>
    <row r="12" spans="1:9" ht="25.5">
      <c r="B12" s="9" t="s">
        <v>101</v>
      </c>
      <c r="C12" s="12" t="s">
        <v>102</v>
      </c>
      <c r="D12" s="14" t="s">
        <v>103</v>
      </c>
      <c r="E12" s="10">
        <v>15</v>
      </c>
      <c r="F12" s="409"/>
      <c r="G12" s="10" t="str">
        <f t="shared" ref="G12:G13" si="1">IF(F12="","",E12*F12)</f>
        <v/>
      </c>
      <c r="I12" s="24">
        <v>125</v>
      </c>
    </row>
    <row r="13" spans="1:9" ht="25.5">
      <c r="B13" s="9" t="s">
        <v>104</v>
      </c>
      <c r="C13" s="12" t="s">
        <v>3</v>
      </c>
      <c r="D13" s="14" t="s">
        <v>105</v>
      </c>
      <c r="E13" s="10">
        <v>5</v>
      </c>
      <c r="F13" s="409"/>
      <c r="G13" s="10" t="str">
        <f t="shared" si="1"/>
        <v/>
      </c>
      <c r="I13" s="24">
        <v>125</v>
      </c>
    </row>
    <row r="14" spans="1:9" ht="25.5">
      <c r="B14" s="9" t="s">
        <v>106</v>
      </c>
      <c r="C14" s="12" t="s">
        <v>3</v>
      </c>
      <c r="D14" s="14" t="s">
        <v>135</v>
      </c>
      <c r="E14" s="10">
        <v>1</v>
      </c>
      <c r="F14" s="409"/>
      <c r="G14" s="10" t="str">
        <f t="shared" ref="G14" si="2">IF(F14="","",E14*F14)</f>
        <v/>
      </c>
      <c r="I14" s="24">
        <v>4000</v>
      </c>
    </row>
    <row r="15" spans="1:9" ht="13.5" thickBot="1"/>
    <row r="16" spans="1:9" ht="16.5" thickBot="1">
      <c r="D16" s="27" t="s">
        <v>97</v>
      </c>
      <c r="E16" s="28"/>
      <c r="F16" s="436" t="str">
        <f>IF(SUM(G5:G14)=0,"",SUM(G5:G14))</f>
        <v/>
      </c>
      <c r="G16" s="437"/>
    </row>
  </sheetData>
  <sheetProtection password="EA41" sheet="1" objects="1" scenarios="1" formatCells="0"/>
  <dataConsolidate/>
  <mergeCells count="4">
    <mergeCell ref="B10:D10"/>
    <mergeCell ref="F16:G16"/>
    <mergeCell ref="B4:G4"/>
    <mergeCell ref="B6:D6"/>
  </mergeCells>
  <pageMargins left="0.70866141732283472" right="0.70866141732283472" top="0.74803149606299213" bottom="0.74803149606299213" header="0.31496062992125984" footer="0.31496062992125984"/>
  <pageSetup paperSize="9" scale="95" orientation="portrait" r:id="rId1"/>
  <headerFooter>
    <oddHeader>&amp;L&amp;"Braggadocio,Običajno"&amp;18KP&amp;11rojekt&amp;18L&amp;"-,Običajno"&amp;11   d.o.o.                                                                                                                  
Tbilisijska 61, 1000 Ljubljana&amp;C&amp;"-,Ležeče"&amp;10&amp;A</oddHeader>
    <oddFooter>&amp;C&amp;"-,Ležeče"&amp;10Stran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44</vt:i4>
      </vt:variant>
    </vt:vector>
  </HeadingPairs>
  <TitlesOfParts>
    <vt:vector size="57" baseType="lpstr">
      <vt:lpstr>REKAPITULACIJA-SKUPNO</vt:lpstr>
      <vt:lpstr>REKAPITULACIJA-ZUNANJA URED.</vt:lpstr>
      <vt:lpstr>1. PREDDELA</vt:lpstr>
      <vt:lpstr>2. ZEMELJSKA DELA</vt:lpstr>
      <vt:lpstr>3. VOZIŠČNE KONSTRUKCIJE</vt:lpstr>
      <vt:lpstr>4. ODVODNJAVANJE</vt:lpstr>
      <vt:lpstr>5. GRADBENA IN OBRTNIŠKA DELA</vt:lpstr>
      <vt:lpstr>6. OPREMA CEST</vt:lpstr>
      <vt:lpstr>7. TUJE STORITVE</vt:lpstr>
      <vt:lpstr>JAVNA RAZSVETLJAVA</vt:lpstr>
      <vt:lpstr>ELEKTRO - REKAPITULACIJA</vt:lpstr>
      <vt:lpstr>ELEKTRO - PRIKLJUČNI VOD</vt:lpstr>
      <vt:lpstr>ELEKTRO - RAZVOD NN INSTALACIJ</vt:lpstr>
      <vt:lpstr>_1.1_Geodetska_dela</vt:lpstr>
      <vt:lpstr>_1.2_Čiščenje_terena</vt:lpstr>
      <vt:lpstr>_1.3_Ostala_preddela</vt:lpstr>
      <vt:lpstr>'1. PREDDELA'!_1_preddela_1</vt:lpstr>
      <vt:lpstr>'2. ZEMELJSKA DELA'!_1_preddela_1</vt:lpstr>
      <vt:lpstr>'3. VOZIŠČNE KONSTRUKCIJE'!_1_preddela_1</vt:lpstr>
      <vt:lpstr>'4. ODVODNJAVANJE'!_1_preddela_1</vt:lpstr>
      <vt:lpstr>'5. GRADBENA IN OBRTNIŠKA DELA'!_1_preddela_1</vt:lpstr>
      <vt:lpstr>'6. OPREMA CEST'!_1_preddela_1</vt:lpstr>
      <vt:lpstr>'7. TUJE STORITVE'!_1_preddela_1</vt:lpstr>
      <vt:lpstr>_2.1_Izkopi</vt:lpstr>
      <vt:lpstr>_2.2_Planum_tal</vt:lpstr>
      <vt:lpstr>_2.3_ločilne_drenažne_filterske_plasti</vt:lpstr>
      <vt:lpstr>_2.4_Nasipi_zasipi_posteljica</vt:lpstr>
      <vt:lpstr>_2.5_Brežine_zelenice</vt:lpstr>
      <vt:lpstr>_2.9_prevozi_razprostiranje_materiala</vt:lpstr>
      <vt:lpstr>_3.1_Nosilne_plasti</vt:lpstr>
      <vt:lpstr>_3.2_Obrabne_plasti</vt:lpstr>
      <vt:lpstr>_3.3_Vezane_nosilne_in_obrabne_plasti</vt:lpstr>
      <vt:lpstr>_3.4_Tlakovane_obrabne_plasti</vt:lpstr>
      <vt:lpstr>_3.5_Robni_elementi_vozišč</vt:lpstr>
      <vt:lpstr>_4.1_Površinsko_odvodnjavanje</vt:lpstr>
      <vt:lpstr>_4.4_Jaški</vt:lpstr>
      <vt:lpstr>_6.1_Pokončna_oprema_cest</vt:lpstr>
      <vt:lpstr>_6.2_Označbe_na_voziščihž</vt:lpstr>
      <vt:lpstr>_6.4_Oprema_za_zavarovanje_prometa</vt:lpstr>
      <vt:lpstr>_7.6_vodovod</vt:lpstr>
      <vt:lpstr>_7.9_Preizkusi_nadzor_dokumentacija</vt:lpstr>
      <vt:lpstr>Čiščenje_terena_1.2</vt:lpstr>
      <vt:lpstr>Geodetska_dela_1.1</vt:lpstr>
      <vt:lpstr>Ostala_preddela_1.3</vt:lpstr>
      <vt:lpstr>'2. ZEMELJSKA DELA'!Področje_tiskanja</vt:lpstr>
      <vt:lpstr>'4. ODVODNJAVANJE'!Področje_tiskanja</vt:lpstr>
      <vt:lpstr>'7. TUJE STORITVE'!Področje_tiskanja</vt:lpstr>
      <vt:lpstr>'REKAPITULACIJA-SKUPNO'!Področje_tiskanja</vt:lpstr>
      <vt:lpstr>'REKAPITULACIJA-ZUNANJA URED.'!Področje_tiskanja</vt:lpstr>
      <vt:lpstr>'1. PREDDELA'!Tiskanje_naslovov</vt:lpstr>
      <vt:lpstr>'2. ZEMELJSKA DELA'!Tiskanje_naslovov</vt:lpstr>
      <vt:lpstr>'3. VOZIŠČNE KONSTRUKCIJE'!Tiskanje_naslovov</vt:lpstr>
      <vt:lpstr>'4. ODVODNJAVANJE'!Tiskanje_naslovov</vt:lpstr>
      <vt:lpstr>'5. GRADBENA IN OBRTNIŠKA DELA'!Tiskanje_naslovov</vt:lpstr>
      <vt:lpstr>'6. OPREMA CEST'!Tiskanje_naslovov</vt:lpstr>
      <vt:lpstr>'7. TUJE STORITVE'!Tiskanje_naslovov</vt:lpstr>
      <vt:lpstr>za_zavarovanje_prometa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kombi</cp:lastModifiedBy>
  <cp:lastPrinted>2015-12-23T08:48:09Z</cp:lastPrinted>
  <dcterms:created xsi:type="dcterms:W3CDTF">2010-07-30T11:24:43Z</dcterms:created>
  <dcterms:modified xsi:type="dcterms:W3CDTF">2016-01-05T10:18:24Z</dcterms:modified>
</cp:coreProperties>
</file>